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S\TMS\Division 1\Alligator River\"/>
    </mc:Choice>
  </mc:AlternateContent>
  <xr:revisionPtr revIDLastSave="0" documentId="13_ncr:1_{166FF305-7915-4CD5-BD30-D89CE4AB7ADB}" xr6:coauthVersionLast="47" xr6:coauthVersionMax="47" xr10:uidLastSave="{00000000-0000-0000-0000-000000000000}"/>
  <bookViews>
    <workbookView xWindow="-120" yWindow="-120" windowWidth="29040" windowHeight="15840" xr2:uid="{71E29F37-99FD-40A4-B840-9417843653A5}"/>
  </bookViews>
  <sheets>
    <sheet name="Projected 25-Year Spending" sheetId="2" r:id="rId1"/>
    <sheet name="Bridge Maintenance History" sheetId="4" r:id="rId2"/>
    <sheet name="Preservation Work" sheetId="1" r:id="rId3"/>
    <sheet name="Mech-Elec Work 2017" sheetId="3" r:id="rId4"/>
    <sheet name="270054 Maintenance" sheetId="6" r:id="rId5"/>
    <sheet name="Preserv-Maint on New Bridge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5" l="1"/>
  <c r="N33" i="6"/>
  <c r="N32" i="6"/>
  <c r="N29" i="6"/>
  <c r="N28" i="6"/>
  <c r="N2" i="6"/>
  <c r="N3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A17" i="5"/>
  <c r="C17" i="5" s="1"/>
  <c r="A11" i="5"/>
  <c r="C11" i="5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Y4" i="2" s="1"/>
  <c r="Z4" i="2" s="1"/>
  <c r="A40" i="3"/>
  <c r="B23" i="2"/>
  <c r="C23" i="2"/>
  <c r="B13" i="2"/>
  <c r="N55" i="4"/>
  <c r="N54" i="4"/>
  <c r="N53" i="4"/>
  <c r="N52" i="4"/>
  <c r="N51" i="4"/>
  <c r="N50" i="4"/>
  <c r="O50" i="4" s="1"/>
  <c r="O49" i="4"/>
  <c r="N49" i="4"/>
  <c r="N48" i="4"/>
  <c r="O48" i="4" s="1"/>
  <c r="N47" i="4"/>
  <c r="N46" i="4"/>
  <c r="N45" i="4"/>
  <c r="N44" i="4"/>
  <c r="N43" i="4"/>
  <c r="N42" i="4"/>
  <c r="N41" i="4"/>
  <c r="N40" i="4"/>
  <c r="O40" i="4" s="1"/>
  <c r="O39" i="4"/>
  <c r="N39" i="4"/>
  <c r="N38" i="4"/>
  <c r="N37" i="4"/>
  <c r="N36" i="4"/>
  <c r="N35" i="4"/>
  <c r="O35" i="4" s="1"/>
  <c r="N34" i="4"/>
  <c r="N33" i="4"/>
  <c r="N32" i="4"/>
  <c r="N31" i="4"/>
  <c r="N30" i="4"/>
  <c r="N29" i="4"/>
  <c r="N28" i="4"/>
  <c r="O28" i="4" s="1"/>
  <c r="N27" i="4"/>
  <c r="O27" i="4" s="1"/>
  <c r="N26" i="4"/>
  <c r="N25" i="4"/>
  <c r="N24" i="4"/>
  <c r="N23" i="4"/>
  <c r="N22" i="4"/>
  <c r="O22" i="4" s="1"/>
  <c r="N21" i="4"/>
  <c r="N20" i="4"/>
  <c r="N19" i="4"/>
  <c r="N18" i="4"/>
  <c r="N17" i="4"/>
  <c r="O17" i="4" s="1"/>
  <c r="N16" i="4"/>
  <c r="O16" i="4" s="1"/>
  <c r="N15" i="4"/>
  <c r="O14" i="4"/>
  <c r="N14" i="4"/>
  <c r="N13" i="4"/>
  <c r="N12" i="4"/>
  <c r="O12" i="4" s="1"/>
  <c r="N11" i="4"/>
  <c r="N10" i="4"/>
  <c r="N9" i="4"/>
  <c r="O8" i="4"/>
  <c r="N8" i="4"/>
  <c r="N7" i="4"/>
  <c r="N6" i="4"/>
  <c r="N5" i="4"/>
  <c r="N4" i="4"/>
  <c r="N3" i="4"/>
  <c r="N2" i="4"/>
  <c r="O2" i="4" s="1"/>
  <c r="E22" i="5" l="1"/>
  <c r="D13" i="2"/>
  <c r="C13" i="2"/>
  <c r="O56" i="4"/>
  <c r="P56" i="4" s="1"/>
  <c r="D23" i="2" l="1"/>
  <c r="E13" i="2"/>
  <c r="F34" i="3"/>
  <c r="E41" i="1"/>
  <c r="E39" i="1"/>
  <c r="D30" i="1"/>
  <c r="D28" i="1"/>
  <c r="D18" i="1"/>
  <c r="D16" i="1"/>
  <c r="E7" i="1"/>
  <c r="E8" i="1" s="1"/>
  <c r="D19" i="1" l="1"/>
  <c r="D20" i="1" s="1"/>
  <c r="E23" i="2"/>
  <c r="F13" i="2"/>
  <c r="E42" i="1"/>
  <c r="E43" i="1" s="1"/>
  <c r="D31" i="1"/>
  <c r="D32" i="1" s="1"/>
  <c r="F23" i="2" l="1"/>
  <c r="G13" i="2"/>
  <c r="G23" i="2" l="1"/>
  <c r="H13" i="2"/>
  <c r="H23" i="2" l="1"/>
  <c r="I13" i="2"/>
  <c r="I23" i="2" l="1"/>
  <c r="J13" i="2"/>
  <c r="J23" i="2" l="1"/>
  <c r="K13" i="2"/>
  <c r="K23" i="2" l="1"/>
  <c r="L13" i="2"/>
  <c r="L23" i="2" l="1"/>
  <c r="M13" i="2"/>
  <c r="M23" i="2" l="1"/>
  <c r="N13" i="2"/>
  <c r="N23" i="2" l="1"/>
  <c r="O13" i="2"/>
  <c r="O23" i="2" l="1"/>
  <c r="P13" i="2"/>
  <c r="P23" i="2" l="1"/>
  <c r="Q13" i="2"/>
  <c r="Q23" i="2" l="1"/>
  <c r="R13" i="2"/>
  <c r="R23" i="2" l="1"/>
  <c r="S13" i="2"/>
  <c r="S23" i="2" l="1"/>
  <c r="T13" i="2"/>
  <c r="T23" i="2" l="1"/>
  <c r="U13" i="2"/>
  <c r="U23" i="2" l="1"/>
  <c r="V13" i="2"/>
  <c r="V23" i="2" l="1"/>
  <c r="W13" i="2"/>
  <c r="W23" i="2" l="1"/>
  <c r="X13" i="2"/>
  <c r="X23" i="2" l="1"/>
  <c r="Z13" i="2"/>
  <c r="Y13" i="2"/>
  <c r="Y23" i="2" l="1"/>
  <c r="Z23" i="2"/>
  <c r="Z14" i="2"/>
  <c r="Z24" i="2" l="1"/>
</calcChain>
</file>

<file path=xl/sharedStrings.xml><?xml version="1.0" encoding="utf-8"?>
<sst xmlns="http://schemas.openxmlformats.org/spreadsheetml/2006/main" count="762" uniqueCount="271">
  <si>
    <t>From 03/23/2022 Inspection Report:</t>
  </si>
  <si>
    <t>Cracking, spalls, delaminations, exposed strand and reinforcing</t>
  </si>
  <si>
    <t>1268 piles in CS3</t>
  </si>
  <si>
    <t>Assume pile jackets for all CS3 piles</t>
  </si>
  <si>
    <t>Cost:</t>
  </si>
  <si>
    <t>Length</t>
  </si>
  <si>
    <t>Qty. of Piles</t>
  </si>
  <si>
    <t>Length/ Pile</t>
  </si>
  <si>
    <t>Total</t>
  </si>
  <si>
    <t>Assume all of cracking and delam/ spall areas will need repair - say 123' crack injection; say 433' x 3' x 0.5' - 650 CF spall repairs</t>
  </si>
  <si>
    <t>Cracking, spalls, delaminations, exposed reinforcing</t>
  </si>
  <si>
    <t>Inject Length</t>
  </si>
  <si>
    <t>Shotcrete Area</t>
  </si>
  <si>
    <t>Cost/ SF</t>
  </si>
  <si>
    <t>Cost/ LF</t>
  </si>
  <si>
    <t>Assume all of cracking and delam/ spall areas will need repair - say 66' crack injection; say 888' x 2' x 0.25' - 444 CF spall repairs</t>
  </si>
  <si>
    <t>Pile Repairs in 2025</t>
  </si>
  <si>
    <t>Super Repairs in 2035</t>
  </si>
  <si>
    <t>Cap repairs in 2030</t>
  </si>
  <si>
    <t>New Overlay and joints in 2030</t>
  </si>
  <si>
    <t>Width</t>
  </si>
  <si>
    <t>Epoxy</t>
  </si>
  <si>
    <t>Joint Length</t>
  </si>
  <si>
    <t># of Joints</t>
  </si>
  <si>
    <t>Recent thin epoxy overlay completed in approximately 2019; lifespan of thin epoxy overlay is 8-10 years; replace every 10 years</t>
  </si>
  <si>
    <t>Activity</t>
  </si>
  <si>
    <t>Preservation Project - Pile Jackets</t>
  </si>
  <si>
    <t>Preservation Project - Bent Caps</t>
  </si>
  <si>
    <t>Preservation Project - Superstructure Repairs</t>
  </si>
  <si>
    <t>Preservation Project - Deck Overlay and Joint Seals</t>
  </si>
  <si>
    <t>Routine Maintenance</t>
  </si>
  <si>
    <t>Electrical/ Mechanical Routine Maintenance</t>
  </si>
  <si>
    <t>Preservation Project - Electrical/ Mechanical/ Swing Span</t>
  </si>
  <si>
    <t>AUXILIARY OPERATING SYSTEM</t>
  </si>
  <si>
    <t>BRIDGE CONTROL SYSTEM</t>
  </si>
  <si>
    <t>CENTER WEDGE MACHINERY</t>
  </si>
  <si>
    <t>CENTERING DEVICE MACHINERY</t>
  </si>
  <si>
    <t>CONTROL HOUSE RENOVATIONS</t>
  </si>
  <si>
    <t>DISCONNECT SWITCHES</t>
  </si>
  <si>
    <t>DRY TYPE TRANSFORMER</t>
  </si>
  <si>
    <t>ELECTRICAL DEMOLITION</t>
  </si>
  <si>
    <t>ELECTRICAL REFURBISHING</t>
  </si>
  <si>
    <t>END WEDGE MACHINERY</t>
  </si>
  <si>
    <t>FIELD MEASURING</t>
  </si>
  <si>
    <t>GROUNDING</t>
  </si>
  <si>
    <t>HVAC UNIT</t>
  </si>
  <si>
    <t>JUNCTION AND PULL BOXES</t>
  </si>
  <si>
    <t>LIGHTING</t>
  </si>
  <si>
    <t>MOTOR CONTROL CENTER</t>
  </si>
  <si>
    <t>MOTORS</t>
  </si>
  <si>
    <t>OPERATION &amp; MAINT MANUALS, TRAINING &amp; AS-BUILT</t>
  </si>
  <si>
    <t>DOCUMENTA-TION</t>
  </si>
  <si>
    <t>PANELBOARD</t>
  </si>
  <si>
    <t>RACEWAY</t>
  </si>
  <si>
    <t>SIREN</t>
  </si>
  <si>
    <t>STABILIZING MACHINERY</t>
  </si>
  <si>
    <t>START UP &amp; COMMISSIONING</t>
  </si>
  <si>
    <t>SUBMARINE CABLE</t>
  </si>
  <si>
    <t>SWITCHES AND RECEPTACLES</t>
  </si>
  <si>
    <t>TURNING MACHINERY</t>
  </si>
  <si>
    <t>UTIL SER, MED VOLT EQUIP, AUTO TRANSFER SWITCH &amp;</t>
  </si>
  <si>
    <t>GENERATOR</t>
  </si>
  <si>
    <t>WIRE AND CABLE</t>
  </si>
  <si>
    <t>Assume 8-foot length per jacket; structural jacket</t>
  </si>
  <si>
    <t>Total:</t>
  </si>
  <si>
    <t>Task #</t>
  </si>
  <si>
    <t>Administrative Unit</t>
  </si>
  <si>
    <t>Work Function</t>
  </si>
  <si>
    <t>WBS</t>
  </si>
  <si>
    <t>Comments</t>
  </si>
  <si>
    <t>Start Date</t>
  </si>
  <si>
    <t>Finish Date</t>
  </si>
  <si>
    <t>Plan Amount</t>
  </si>
  <si>
    <t>Work Accomplished</t>
  </si>
  <si>
    <t>Labor Cost ($)</t>
  </si>
  <si>
    <t>Equipment Cost ($)</t>
  </si>
  <si>
    <t>Material Cost ($)</t>
  </si>
  <si>
    <t>Other Cost</t>
  </si>
  <si>
    <t>Total Cost ($)</t>
  </si>
  <si>
    <t>Yearly Cost ($)</t>
  </si>
  <si>
    <t>SFY</t>
  </si>
  <si>
    <t>Status</t>
  </si>
  <si>
    <t>Completion Date</t>
  </si>
  <si>
    <t>User Update</t>
  </si>
  <si>
    <t>Date Update</t>
  </si>
  <si>
    <t>Att.</t>
  </si>
  <si>
    <t>Asset Type</t>
  </si>
  <si>
    <t>DC LAB EXISTS</t>
  </si>
  <si>
    <t>DC EQP EXISTS</t>
  </si>
  <si>
    <t>DC MAT EXISTS</t>
  </si>
  <si>
    <t>DC ACC EXISTS</t>
  </si>
  <si>
    <t>DC CST EXISTS</t>
  </si>
  <si>
    <t>WO LOCATION EXISTS</t>
  </si>
  <si>
    <t>01 Bri Creswell</t>
  </si>
  <si>
    <t>3336-Moveable Bridges (Maintenance) (HR)</t>
  </si>
  <si>
    <t>1BPR.10891</t>
  </si>
  <si>
    <t>Active</t>
  </si>
  <si>
    <t>CCBANTOS</t>
  </si>
  <si>
    <t>Bridge Inventory</t>
  </si>
  <si>
    <t>3376-Clean / Wash Bridge Decks (SFT)</t>
  </si>
  <si>
    <t>1B.108911</t>
  </si>
  <si>
    <t>JSHASSELL1</t>
  </si>
  <si>
    <t>01 Bridge Office</t>
  </si>
  <si>
    <t>3338C-Moveable Bridges (Operations) (DOL)</t>
  </si>
  <si>
    <t>1B.108914.2</t>
  </si>
  <si>
    <t>Bridge Tending</t>
  </si>
  <si>
    <t>3376C-Clean / Wash Bridge Decks (SFT)</t>
  </si>
  <si>
    <t>BAHARRISON</t>
  </si>
  <si>
    <t>Alligator</t>
  </si>
  <si>
    <t>3318-Maintenance of Concrete Barrier Rail (LFT)</t>
  </si>
  <si>
    <t>RAIL REPLACEMENT</t>
  </si>
  <si>
    <t>2021</t>
  </si>
  <si>
    <t>Fixing rail that was hit</t>
  </si>
  <si>
    <t>MGWHITE</t>
  </si>
  <si>
    <t>2914-Vegetation Management at Stationary Objects (LFT)</t>
  </si>
  <si>
    <t>BUSHING BRIDGES</t>
  </si>
  <si>
    <t>Tyrell # 07,02</t>
  </si>
  <si>
    <t>Working on draw and house.</t>
  </si>
  <si>
    <t>2019</t>
  </si>
  <si>
    <t>Completed</t>
  </si>
  <si>
    <t>2724-Construction Inspection (HR)</t>
  </si>
  <si>
    <t>46478.3.1</t>
  </si>
  <si>
    <t>Bridge was hit.</t>
  </si>
  <si>
    <t>Working on draw.</t>
  </si>
  <si>
    <t>2018</t>
  </si>
  <si>
    <t>Maint. to  Draw</t>
  </si>
  <si>
    <t>Truck hit gates.</t>
  </si>
  <si>
    <t>2017</t>
  </si>
  <si>
    <t>Remove truck,clean up oil repair rail.</t>
  </si>
  <si>
    <t>2016</t>
  </si>
  <si>
    <t>3326-Maintain Concrete Deck  (SFT)</t>
  </si>
  <si>
    <t>Patching holes in deck.</t>
  </si>
  <si>
    <t>Car hit gate.</t>
  </si>
  <si>
    <t>3102-Removal of Hazards/Debris From ROW (HR)</t>
  </si>
  <si>
    <t>Picking up debris</t>
  </si>
  <si>
    <t>Replace gate that was hit.</t>
  </si>
  <si>
    <t>3362-Maintenance and Repair of Fender System (LFT)</t>
  </si>
  <si>
    <t>Repair fender system</t>
  </si>
  <si>
    <t>2015</t>
  </si>
  <si>
    <t>3348-Maintain Concrete Substructure Components (SFT)</t>
  </si>
  <si>
    <t>Repair of bent</t>
  </si>
  <si>
    <t>3306-Maintain Concrete Superstructure Components (SFT)</t>
  </si>
  <si>
    <t>Repair girder and pier</t>
  </si>
  <si>
    <t>Repair concrete deck</t>
  </si>
  <si>
    <t>Repair concrete piles</t>
  </si>
  <si>
    <t>3310-Maintenance / Repair Bridge Expansion Joints (LFT)</t>
  </si>
  <si>
    <t>Concrete Asphalt Deck Repair</t>
  </si>
  <si>
    <t>2014</t>
  </si>
  <si>
    <t>CCSPRUILL</t>
  </si>
  <si>
    <t>Move contractor barge</t>
  </si>
  <si>
    <t>2013</t>
  </si>
  <si>
    <t>Fix  gate</t>
  </si>
  <si>
    <t>2714-Assessments and Inspections (HR)</t>
  </si>
  <si>
    <t>1B.102811</t>
  </si>
  <si>
    <t>Inspection  steel</t>
  </si>
  <si>
    <t>Maint. to draw</t>
  </si>
  <si>
    <t>Hit by car</t>
  </si>
  <si>
    <t>Patching deck on top side</t>
  </si>
  <si>
    <t>Fix walkway on fender system</t>
  </si>
  <si>
    <t>01 Bri Harbinger</t>
  </si>
  <si>
    <t>1SP.10894.1</t>
  </si>
  <si>
    <t>Exp. Jt. Maint. Tyrrell Primary &amp; Secondary</t>
  </si>
  <si>
    <t>2012</t>
  </si>
  <si>
    <t>JCRANK</t>
  </si>
  <si>
    <t>Sections</t>
  </si>
  <si>
    <t>Remove Hazards Tyrrell Primary</t>
  </si>
  <si>
    <t>Clean/Wash Bridge Decks Tyrrell Primary &amp; Secondary</t>
  </si>
  <si>
    <t>3314-Maintain / Repair Steel Superstructure Components (LFT)</t>
  </si>
  <si>
    <t>Tyrrell Co Maintain Steel Superstr Components - Washing</t>
  </si>
  <si>
    <t xml:space="preserve">New Joints &amp; E-Crete Placed </t>
  </si>
  <si>
    <t>2011</t>
  </si>
  <si>
    <t>JABEL</t>
  </si>
  <si>
    <t>Doing maint to draw</t>
  </si>
  <si>
    <t>2010</t>
  </si>
  <si>
    <t>Car hit rail</t>
  </si>
  <si>
    <t>Car hit gate</t>
  </si>
  <si>
    <t>4622-MAINT RC COL &amp; PILES (LFT)</t>
  </si>
  <si>
    <t>concrete work to piling and girders</t>
  </si>
  <si>
    <t>4591-MAINT DRAW SPAN (HR)</t>
  </si>
  <si>
    <t>39423</t>
  </si>
  <si>
    <t>Prompt Action (Gear # 58 )</t>
  </si>
  <si>
    <t>Clean/Wash Bridge Deck Tyrrell Primary Bridges</t>
  </si>
  <si>
    <t>2009</t>
  </si>
  <si>
    <t>2006</t>
  </si>
  <si>
    <t>GWOODLEY</t>
  </si>
  <si>
    <t>Maintennace to bridge superstructure ( repair to girders)</t>
  </si>
  <si>
    <t>2005</t>
  </si>
  <si>
    <t>DBARNES</t>
  </si>
  <si>
    <t>4688-REPL BRIDGE SUPERSTRUC (SFT)</t>
  </si>
  <si>
    <t>Maintenance to bridge superstructure ( repair to girders)</t>
  </si>
  <si>
    <t>Draw span maintenance</t>
  </si>
  <si>
    <t>Maintenance to bridge superstructure (repair to girders)</t>
  </si>
  <si>
    <t>Maintenance of bridge superstructure (repair to girder)</t>
  </si>
  <si>
    <t>4661-MAINT FENDER SYST (HR)</t>
  </si>
  <si>
    <t>2004</t>
  </si>
  <si>
    <t>Year</t>
  </si>
  <si>
    <t>Yearly Total:</t>
  </si>
  <si>
    <t>Add 20% for contingency:</t>
  </si>
  <si>
    <t>Subtotal</t>
  </si>
  <si>
    <t>25-Year Total:</t>
  </si>
  <si>
    <t>BID PRICES FROM 2017 REHABILITATION OF MECHANICAL, ELECTRICAL, CONTROLS OF SWING SPAN:</t>
  </si>
  <si>
    <t>TOTAL:</t>
  </si>
  <si>
    <t>Bridge Tender</t>
  </si>
  <si>
    <t>Maintenance/ Preservation Estimate - Replacement 880007 Bridge</t>
  </si>
  <si>
    <t>Maintenance/ Preservation Estimate - Existing 880007 Bridge</t>
  </si>
  <si>
    <t>ANTICIPATE MECH/ ELEC. CONT REHABILITATION AT 25 YEARS; SIMILAR SCOPE, SAY $ 14M FOR INFLATION</t>
  </si>
  <si>
    <t>Current costs</t>
  </si>
  <si>
    <t>Costs in 2030</t>
  </si>
  <si>
    <t>Costs in 2040</t>
  </si>
  <si>
    <t>Consider:</t>
  </si>
  <si>
    <t>Length:</t>
  </si>
  <si>
    <t>Width:</t>
  </si>
  <si>
    <t>Silane Deck</t>
  </si>
  <si>
    <t>Area</t>
  </si>
  <si>
    <t>Cost</t>
  </si>
  <si>
    <t>Modular Replacement</t>
  </si>
  <si>
    <t>Assume:</t>
  </si>
  <si>
    <t>100 spans</t>
  </si>
  <si>
    <t>25 modular joints</t>
  </si>
  <si>
    <t>4' closure for each modular joint</t>
  </si>
  <si>
    <t>in 2022</t>
  </si>
  <si>
    <t>Replace modulars in 20 years</t>
  </si>
  <si>
    <t>in 2042</t>
  </si>
  <si>
    <t>Silane Deck Treatment</t>
  </si>
  <si>
    <t>Modular Joint replacement</t>
  </si>
  <si>
    <t>Bridge Complete in 2025</t>
  </si>
  <si>
    <t>1BPR.10281</t>
  </si>
  <si>
    <t>PATCHING CONCRETE</t>
  </si>
  <si>
    <t>3332-Maintenance Drainage System - Bridge (LFT)</t>
  </si>
  <si>
    <t>Cleaning drainage system</t>
  </si>
  <si>
    <t>Sweeping bridges</t>
  </si>
  <si>
    <t>01 /1 Dare Mnt</t>
  </si>
  <si>
    <t>3120C-Install / Repair / Maintain Barriers (LFT)</t>
  </si>
  <si>
    <t>1.102820</t>
  </si>
  <si>
    <t xml:space="preserve">25 ft of steel beam, 8 post </t>
  </si>
  <si>
    <t>JWHOADLEY</t>
  </si>
  <si>
    <t>Patching concrete</t>
  </si>
  <si>
    <t>01 Bri Elizabeth City</t>
  </si>
  <si>
    <t>sweep deck</t>
  </si>
  <si>
    <t>JPLANE</t>
  </si>
  <si>
    <t>Cleaning bridge decks</t>
  </si>
  <si>
    <t xml:space="preserve">Concrete </t>
  </si>
  <si>
    <t>1SP.10284.1</t>
  </si>
  <si>
    <t>Clean/Wash Br. Decks Dare Primary &amp; Secondary</t>
  </si>
  <si>
    <t>Remove Hazards Dare Primary</t>
  </si>
  <si>
    <t>3334-Bridge Bearings (EA)</t>
  </si>
  <si>
    <t>Putting pad back under bearing</t>
  </si>
  <si>
    <t>Exp.Jt. Maint. Dare Primary &amp; Secondary</t>
  </si>
  <si>
    <t>3100-Snow and Ice (HR)</t>
  </si>
  <si>
    <t>Put brine on bridges</t>
  </si>
  <si>
    <t>Clean/Wash Bridge Deck Dare Primary Bridges</t>
  </si>
  <si>
    <t xml:space="preserve"> Pa on bridge bearing pads</t>
  </si>
  <si>
    <t>3312-Maint/Replace/Repair Modular Bridge Joints (LFT)</t>
  </si>
  <si>
    <t>Maintenance to Modular Exp. Jts. - Cleaning Jts. Va. Dare Bridge</t>
  </si>
  <si>
    <t>Doing P.A.</t>
  </si>
  <si>
    <t>3132-Sweep / Wash Roadway (SHM)</t>
  </si>
  <si>
    <t xml:space="preserve"> Sweep VA. Dare Bridge # 54 Dare (Croatan Sound)</t>
  </si>
  <si>
    <t>Annual Average:</t>
  </si>
  <si>
    <t>Annual Maintenance</t>
  </si>
  <si>
    <t>Area:</t>
  </si>
  <si>
    <t>Annual Average/ SF:</t>
  </si>
  <si>
    <t xml:space="preserve">270054 Annual Average/ SF: </t>
  </si>
  <si>
    <t>Cost/ SY</t>
  </si>
  <si>
    <t xml:space="preserve">880007 Projected Annual Average: </t>
  </si>
  <si>
    <t>Apply 10 years after bridge completion in 2025 - includes re-striping</t>
  </si>
  <si>
    <t>in 2025</t>
  </si>
  <si>
    <t>Anticipate additional pile work at 15 years after this work, similar quantity; say, $ 19.0M</t>
  </si>
  <si>
    <t>in 2030</t>
  </si>
  <si>
    <t>Anticipate additional pile work at 10 years after this work, similar quantity; say, $ 1.2M</t>
  </si>
  <si>
    <t>in 2035</t>
  </si>
  <si>
    <t>Anticipate additional pile work at 10 years after this work, similar quantity; say, $ 1.1K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</si>
</sst>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"/>
    <numFmt numFmtId="165" formatCode="&quot;$&quot;#,##0.0"/>
    <numFmt numFmtId="166" formatCode="#,###,###.##"/>
    <numFmt numFmtId="167" formatCode="\$#,##0.00;\-\$#,##0.00"/>
    <numFmt numFmtId="170" formatCode="&quot;$&quot;#,##0.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165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" fontId="0" fillId="2" borderId="0" xfId="0" applyNumberFormat="1" applyFill="1" applyAlignment="1">
      <alignment horizontal="right"/>
    </xf>
    <xf numFmtId="0" fontId="0" fillId="2" borderId="0" xfId="0" applyFill="1"/>
    <xf numFmtId="14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right"/>
    </xf>
    <xf numFmtId="167" fontId="0" fillId="2" borderId="0" xfId="0" applyNumberFormat="1" applyFill="1" applyAlignment="1">
      <alignment horizontal="right"/>
    </xf>
    <xf numFmtId="49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right"/>
    </xf>
    <xf numFmtId="1" fontId="0" fillId="0" borderId="0" xfId="0" applyNumberFormat="1" applyAlignment="1">
      <alignment horizontal="right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67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1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center" vertical="center" wrapText="1"/>
    </xf>
    <xf numFmtId="1" fontId="0" fillId="0" borderId="4" xfId="0" applyNumberFormat="1" applyBorder="1"/>
    <xf numFmtId="1" fontId="0" fillId="0" borderId="5" xfId="0" applyNumberFormat="1" applyBorder="1"/>
    <xf numFmtId="1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9" xfId="0" applyBorder="1"/>
    <xf numFmtId="0" fontId="0" fillId="0" borderId="10" xfId="0" applyBorder="1" applyAlignment="1">
      <alignment wrapText="1"/>
    </xf>
    <xf numFmtId="164" fontId="0" fillId="0" borderId="11" xfId="0" applyNumberFormat="1" applyBorder="1"/>
    <xf numFmtId="164" fontId="0" fillId="0" borderId="12" xfId="0" applyNumberFormat="1" applyBorder="1"/>
    <xf numFmtId="0" fontId="0" fillId="0" borderId="13" xfId="0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1" xfId="0" applyBorder="1" applyAlignment="1">
      <alignment horizontal="right" wrapText="1"/>
    </xf>
    <xf numFmtId="0" fontId="1" fillId="0" borderId="0" xfId="0" applyFont="1"/>
    <xf numFmtId="164" fontId="0" fillId="0" borderId="14" xfId="0" applyNumberFormat="1" applyBorder="1"/>
    <xf numFmtId="164" fontId="0" fillId="0" borderId="15" xfId="0" applyNumberFormat="1" applyBorder="1" applyAlignment="1">
      <alignment horizontal="right"/>
    </xf>
    <xf numFmtId="164" fontId="0" fillId="0" borderId="16" xfId="0" applyNumberFormat="1" applyBorder="1"/>
    <xf numFmtId="164" fontId="0" fillId="0" borderId="17" xfId="0" applyNumberFormat="1" applyBorder="1"/>
    <xf numFmtId="0" fontId="0" fillId="0" borderId="6" xfId="0" applyBorder="1"/>
    <xf numFmtId="164" fontId="0" fillId="0" borderId="0" xfId="0" applyNumberFormat="1" applyBorder="1"/>
    <xf numFmtId="164" fontId="0" fillId="0" borderId="0" xfId="0" applyNumberFormat="1" applyBorder="1" applyAlignment="1">
      <alignment horizontal="right"/>
    </xf>
    <xf numFmtId="3" fontId="0" fillId="0" borderId="0" xfId="0" applyNumberForma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1" fontId="0" fillId="3" borderId="0" xfId="0" applyNumberFormat="1" applyFill="1" applyAlignment="1">
      <alignment horizontal="right"/>
    </xf>
    <xf numFmtId="0" fontId="0" fillId="3" borderId="0" xfId="0" applyFill="1"/>
    <xf numFmtId="14" fontId="0" fillId="3" borderId="0" xfId="0" applyNumberFormat="1" applyFill="1" applyAlignment="1">
      <alignment horizontal="center"/>
    </xf>
    <xf numFmtId="166" fontId="0" fillId="3" borderId="0" xfId="0" applyNumberFormat="1" applyFill="1" applyAlignment="1">
      <alignment horizontal="right"/>
    </xf>
    <xf numFmtId="167" fontId="0" fillId="3" borderId="0" xfId="0" applyNumberFormat="1" applyFill="1" applyAlignment="1">
      <alignment horizontal="right"/>
    </xf>
    <xf numFmtId="2" fontId="0" fillId="3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4" borderId="0" xfId="0" applyFill="1"/>
    <xf numFmtId="14" fontId="0" fillId="4" borderId="0" xfId="0" applyNumberFormat="1" applyFill="1" applyAlignment="1">
      <alignment horizontal="center"/>
    </xf>
    <xf numFmtId="166" fontId="0" fillId="4" borderId="0" xfId="0" applyNumberFormat="1" applyFill="1" applyAlignment="1">
      <alignment horizontal="right"/>
    </xf>
    <xf numFmtId="167" fontId="0" fillId="4" borderId="0" xfId="0" applyNumberFormat="1" applyFill="1" applyAlignment="1">
      <alignment horizontal="right"/>
    </xf>
    <xf numFmtId="2" fontId="0" fillId="4" borderId="0" xfId="0" applyNumberFormat="1" applyFill="1" applyAlignment="1">
      <alignment horizontal="right"/>
    </xf>
    <xf numFmtId="167" fontId="0" fillId="4" borderId="0" xfId="0" applyNumberFormat="1" applyFill="1"/>
    <xf numFmtId="167" fontId="0" fillId="3" borderId="0" xfId="0" applyNumberFormat="1" applyFill="1"/>
    <xf numFmtId="170" fontId="0" fillId="0" borderId="0" xfId="0" applyNumberFormat="1"/>
  </cellXfs>
  <cellStyles count="1">
    <cellStyle name="Normal" xfId="0" builtinId="0"/>
  </cellStyles>
  <dxfs count="28"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9" formatCode="m/d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19" formatCode="m/d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167" formatCode="\$#,##0.00;\-\$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167" formatCode="\$#,##0.00;\-\$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167" formatCode="\$#,##0.00;\-\$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167" formatCode="\$#,##0.00;\-\$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167" formatCode="\$#,##0.00;\-\$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166" formatCode="#,###,###.##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5CE87F4-A04F-42F2-ACA8-AC6EFF18F47A}" name="Table1" displayName="Table1" ref="A1:Z26" totalsRowShown="0" headerRowDxfId="27" dataDxfId="0">
  <autoFilter ref="A1:Z26" xr:uid="{05CE87F4-A04F-42F2-ACA8-AC6EFF18F47A}"/>
  <tableColumns count="26">
    <tableColumn id="1" xr3:uid="{17F4954D-146F-4428-87A9-403A8B205979}" name="Task #" dataDxfId="26"/>
    <tableColumn id="2" xr3:uid="{8F85034F-1C52-46D5-8A7D-27487ACAC866}" name="Administrative Unit" dataDxfId="25"/>
    <tableColumn id="3" xr3:uid="{77FF606F-2618-403A-A71B-F02679240B08}" name="Work Function" dataDxfId="24"/>
    <tableColumn id="4" xr3:uid="{75CC61C3-12AC-44C5-BCEC-9F758E8BF40C}" name="WBS" dataDxfId="23"/>
    <tableColumn id="5" xr3:uid="{7F9AD310-3C02-4252-87D8-BEC7D5E604AF}" name="Comments" dataDxfId="22"/>
    <tableColumn id="6" xr3:uid="{3EA086CD-D5A2-45FF-B0E1-EFA4AA7BA967}" name="Start Date" dataDxfId="21"/>
    <tableColumn id="7" xr3:uid="{9828A37E-46B6-4359-B0DD-CD015BBD5092}" name="Finish Date" dataDxfId="20"/>
    <tableColumn id="8" xr3:uid="{9854630C-1DC1-421C-905B-6C128E0A857C}" name="Plan Amount" dataDxfId="19"/>
    <tableColumn id="9" xr3:uid="{1FD214E1-E4F6-4D2D-9AB0-E21B19B25CC6}" name="Work Accomplished" dataDxfId="18"/>
    <tableColumn id="10" xr3:uid="{7649A471-B1C1-4BE1-A35F-F0BD68A0B90A}" name="Labor Cost ($)" dataDxfId="17"/>
    <tableColumn id="11" xr3:uid="{82AAAD0B-8831-4643-88DC-4DA2A875268B}" name="Equipment Cost ($)" dataDxfId="16"/>
    <tableColumn id="12" xr3:uid="{EFE6369F-9223-4609-9A7F-E8B5044EA369}" name="Material Cost ($)" dataDxfId="15"/>
    <tableColumn id="13" xr3:uid="{99477B70-4DBD-4C5A-BF98-07D182DB599A}" name="Other Cost" dataDxfId="14"/>
    <tableColumn id="26" xr3:uid="{5DE70A70-9B03-43AA-B1FF-85EB736B725D}" name="Total" dataDxfId="13">
      <calculatedColumnFormula>SUM(Table1[[#This Row],[Labor Cost ($)]:[Other Cost]])</calculatedColumnFormula>
    </tableColumn>
    <tableColumn id="14" xr3:uid="{601A0043-6EFD-483A-A564-4873C185016A}" name="Status" dataDxfId="12"/>
    <tableColumn id="15" xr3:uid="{47CF5849-0191-42FB-9D3F-EA93F5B79889}" name="Completion Date" dataDxfId="11"/>
    <tableColumn id="16" xr3:uid="{40421BA2-3BBC-475A-9013-A7317E83ABD8}" name="User Update" dataDxfId="10"/>
    <tableColumn id="17" xr3:uid="{F7511B7D-2210-4F24-8C23-EB435988A2D1}" name="Date Update" dataDxfId="9"/>
    <tableColumn id="18" xr3:uid="{9E7EDE6C-5EFD-4E23-AE4C-18044AF62486}" name="Att." dataDxfId="8"/>
    <tableColumn id="19" xr3:uid="{894FDB01-0162-4743-957C-133C752B3FA1}" name="Asset Type" dataDxfId="7"/>
    <tableColumn id="20" xr3:uid="{5542F381-1524-4AC1-BF0B-EE796F5E120B}" name="DC LAB EXISTS" dataDxfId="6"/>
    <tableColumn id="21" xr3:uid="{AA4893F6-EF13-48D1-AB80-65584CC72CF9}" name="DC EQP EXISTS" dataDxfId="5"/>
    <tableColumn id="22" xr3:uid="{448F2429-9B04-40F3-A526-487F06D75ABE}" name="DC MAT EXISTS" dataDxfId="4"/>
    <tableColumn id="23" xr3:uid="{41E39271-A578-4FD9-B926-131578B34A21}" name="DC ACC EXISTS" dataDxfId="3"/>
    <tableColumn id="24" xr3:uid="{4BF0AA51-E44D-4028-A00B-FD3C38D6801E}" name="DC CST EXISTS" dataDxfId="2"/>
    <tableColumn id="25" xr3:uid="{B7097BC0-4815-45E9-B668-4C03C690A810}" name="WO LOCATION EXISTS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B9E0C-4628-4399-934E-4F15150470A9}">
  <dimension ref="A1:Z24"/>
  <sheetViews>
    <sheetView tabSelected="1" workbookViewId="0"/>
  </sheetViews>
  <sheetFormatPr defaultRowHeight="15" x14ac:dyDescent="0.25"/>
  <cols>
    <col min="1" max="1" width="27.5703125" style="2" customWidth="1"/>
    <col min="2" max="3" width="9.28515625" style="1" bestFit="1" customWidth="1"/>
    <col min="4" max="4" width="11.140625" style="1" bestFit="1" customWidth="1"/>
    <col min="5" max="8" width="9.28515625" style="1" bestFit="1" customWidth="1"/>
    <col min="9" max="9" width="10.140625" style="1" bestFit="1" customWidth="1"/>
    <col min="10" max="13" width="9.140625" style="1"/>
    <col min="14" max="14" width="10.140625" style="1" bestFit="1" customWidth="1"/>
    <col min="15" max="15" width="9.140625" style="1"/>
    <col min="16" max="16" width="11.140625" style="1" bestFit="1" customWidth="1"/>
    <col min="17" max="18" width="9.140625" style="1"/>
    <col min="19" max="19" width="11.140625" style="1" bestFit="1" customWidth="1"/>
    <col min="20" max="20" width="9.140625" style="1"/>
    <col min="21" max="21" width="11.140625" style="1" bestFit="1" customWidth="1"/>
    <col min="22" max="23" width="9.140625" style="1"/>
    <col min="24" max="24" width="10.140625" style="1" bestFit="1" customWidth="1"/>
    <col min="25" max="25" width="9.140625" style="1"/>
    <col min="26" max="26" width="11.140625" bestFit="1" customWidth="1"/>
  </cols>
  <sheetData>
    <row r="1" spans="1:26" ht="45.75" thickBot="1" x14ac:dyDescent="0.3">
      <c r="A1" s="51" t="s">
        <v>204</v>
      </c>
    </row>
    <row r="2" spans="1:26" s="4" customFormat="1" ht="15.75" thickBot="1" x14ac:dyDescent="0.3">
      <c r="A2" s="25" t="s">
        <v>195</v>
      </c>
      <c r="B2" s="27">
        <v>2023</v>
      </c>
      <c r="C2" s="28">
        <v>2024</v>
      </c>
      <c r="D2" s="28">
        <v>2025</v>
      </c>
      <c r="E2" s="28">
        <v>2026</v>
      </c>
      <c r="F2" s="28">
        <v>2027</v>
      </c>
      <c r="G2" s="28">
        <v>2028</v>
      </c>
      <c r="H2" s="28">
        <v>2029</v>
      </c>
      <c r="I2" s="28">
        <v>2030</v>
      </c>
      <c r="J2" s="28">
        <v>2031</v>
      </c>
      <c r="K2" s="28">
        <v>2032</v>
      </c>
      <c r="L2" s="28">
        <v>2033</v>
      </c>
      <c r="M2" s="28">
        <v>2034</v>
      </c>
      <c r="N2" s="28">
        <v>2035</v>
      </c>
      <c r="O2" s="28">
        <v>2036</v>
      </c>
      <c r="P2" s="28">
        <v>2037</v>
      </c>
      <c r="Q2" s="28">
        <v>2038</v>
      </c>
      <c r="R2" s="28">
        <v>2039</v>
      </c>
      <c r="S2" s="28">
        <v>2040</v>
      </c>
      <c r="T2" s="28">
        <v>2041</v>
      </c>
      <c r="U2" s="28">
        <v>2042</v>
      </c>
      <c r="V2" s="28">
        <v>2043</v>
      </c>
      <c r="W2" s="28">
        <v>2044</v>
      </c>
      <c r="X2" s="28">
        <v>2045</v>
      </c>
      <c r="Y2" s="28">
        <v>2046</v>
      </c>
      <c r="Z2" s="29">
        <v>2047</v>
      </c>
    </row>
    <row r="3" spans="1:26" ht="15.75" thickBot="1" x14ac:dyDescent="0.3">
      <c r="A3" s="26" t="s">
        <v>25</v>
      </c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47"/>
    </row>
    <row r="4" spans="1:26" x14ac:dyDescent="0.25">
      <c r="A4" s="24" t="s">
        <v>202</v>
      </c>
      <c r="B4" s="45">
        <v>148100</v>
      </c>
      <c r="C4" s="46">
        <f>B4*1.03</f>
        <v>152543</v>
      </c>
      <c r="D4" s="46">
        <f t="shared" ref="D4:Z4" si="0">C4*1.03</f>
        <v>157119.29</v>
      </c>
      <c r="E4" s="46">
        <f t="shared" si="0"/>
        <v>161832.86870000002</v>
      </c>
      <c r="F4" s="46">
        <f t="shared" si="0"/>
        <v>166687.85476100002</v>
      </c>
      <c r="G4" s="46">
        <f t="shared" si="0"/>
        <v>171688.49040383002</v>
      </c>
      <c r="H4" s="46">
        <f t="shared" si="0"/>
        <v>176839.14511594491</v>
      </c>
      <c r="I4" s="46">
        <f t="shared" si="0"/>
        <v>182144.31946942327</v>
      </c>
      <c r="J4" s="46">
        <f t="shared" si="0"/>
        <v>187608.64905350597</v>
      </c>
      <c r="K4" s="46">
        <f t="shared" si="0"/>
        <v>193236.90852511115</v>
      </c>
      <c r="L4" s="46">
        <f t="shared" si="0"/>
        <v>199034.01578086449</v>
      </c>
      <c r="M4" s="46">
        <f t="shared" si="0"/>
        <v>205005.03625429043</v>
      </c>
      <c r="N4" s="46">
        <f t="shared" si="0"/>
        <v>211155.18734191914</v>
      </c>
      <c r="O4" s="46">
        <f t="shared" si="0"/>
        <v>217489.84296217671</v>
      </c>
      <c r="P4" s="46">
        <f t="shared" si="0"/>
        <v>224014.53825104202</v>
      </c>
      <c r="Q4" s="46">
        <f t="shared" si="0"/>
        <v>230734.97439857328</v>
      </c>
      <c r="R4" s="46">
        <f t="shared" si="0"/>
        <v>237657.02363053049</v>
      </c>
      <c r="S4" s="46">
        <f t="shared" si="0"/>
        <v>244786.73433944641</v>
      </c>
      <c r="T4" s="46">
        <f t="shared" si="0"/>
        <v>252130.3363696298</v>
      </c>
      <c r="U4" s="46">
        <f t="shared" si="0"/>
        <v>259694.24646071871</v>
      </c>
      <c r="V4" s="46">
        <f t="shared" si="0"/>
        <v>267485.0738545403</v>
      </c>
      <c r="W4" s="46">
        <f t="shared" si="0"/>
        <v>275509.62607017654</v>
      </c>
      <c r="X4" s="46">
        <f t="shared" si="0"/>
        <v>283774.91485228186</v>
      </c>
      <c r="Y4" s="46">
        <f t="shared" si="0"/>
        <v>292288.1622978503</v>
      </c>
      <c r="Z4" s="46">
        <f t="shared" si="0"/>
        <v>301056.80716678582</v>
      </c>
    </row>
    <row r="5" spans="1:26" x14ac:dyDescent="0.25">
      <c r="A5" s="24" t="s">
        <v>30</v>
      </c>
      <c r="B5" s="30">
        <v>82000</v>
      </c>
      <c r="C5" s="31">
        <v>84000</v>
      </c>
      <c r="D5" s="31">
        <v>43000</v>
      </c>
      <c r="E5" s="31">
        <v>44000</v>
      </c>
      <c r="F5" s="31">
        <v>68000</v>
      </c>
      <c r="G5" s="31">
        <v>93000</v>
      </c>
      <c r="H5" s="31">
        <v>95000</v>
      </c>
      <c r="I5" s="31">
        <v>49000</v>
      </c>
      <c r="J5" s="31">
        <v>50000</v>
      </c>
      <c r="K5" s="31">
        <v>77000</v>
      </c>
      <c r="L5" s="31">
        <v>105000</v>
      </c>
      <c r="M5" s="31">
        <v>108000</v>
      </c>
      <c r="N5" s="31">
        <v>55000</v>
      </c>
      <c r="O5" s="31">
        <v>57000</v>
      </c>
      <c r="P5" s="31">
        <v>87000</v>
      </c>
      <c r="Q5" s="31">
        <v>119000</v>
      </c>
      <c r="R5" s="31">
        <v>122000</v>
      </c>
      <c r="S5" s="31">
        <v>62000</v>
      </c>
      <c r="T5" s="31">
        <v>64000</v>
      </c>
      <c r="U5" s="31">
        <v>98000</v>
      </c>
      <c r="V5" s="31">
        <v>134000</v>
      </c>
      <c r="W5" s="31">
        <v>138000</v>
      </c>
      <c r="X5" s="31">
        <v>71000</v>
      </c>
      <c r="Y5" s="31">
        <v>72000</v>
      </c>
      <c r="Z5" s="32">
        <v>111000</v>
      </c>
    </row>
    <row r="6" spans="1:26" ht="30" x14ac:dyDescent="0.25">
      <c r="A6" s="23" t="s">
        <v>31</v>
      </c>
      <c r="B6" s="30">
        <v>82000</v>
      </c>
      <c r="C6" s="31">
        <v>84000</v>
      </c>
      <c r="D6" s="31">
        <v>43000</v>
      </c>
      <c r="E6" s="31">
        <v>44000</v>
      </c>
      <c r="F6" s="31">
        <v>68000</v>
      </c>
      <c r="G6" s="31">
        <v>93000</v>
      </c>
      <c r="H6" s="31">
        <v>95000</v>
      </c>
      <c r="I6" s="31">
        <v>49000</v>
      </c>
      <c r="J6" s="31">
        <v>50000</v>
      </c>
      <c r="K6" s="31">
        <v>77000</v>
      </c>
      <c r="L6" s="31">
        <v>105000</v>
      </c>
      <c r="M6" s="31">
        <v>108000</v>
      </c>
      <c r="N6" s="31">
        <v>55000</v>
      </c>
      <c r="O6" s="31">
        <v>57000</v>
      </c>
      <c r="P6" s="31">
        <v>87000</v>
      </c>
      <c r="Q6" s="31">
        <v>119000</v>
      </c>
      <c r="R6" s="31">
        <v>122000</v>
      </c>
      <c r="S6" s="31">
        <v>62000</v>
      </c>
      <c r="T6" s="31">
        <v>64000</v>
      </c>
      <c r="U6" s="31">
        <v>98000</v>
      </c>
      <c r="V6" s="31">
        <v>134000</v>
      </c>
      <c r="W6" s="31">
        <v>138000</v>
      </c>
      <c r="X6" s="31">
        <v>71000</v>
      </c>
      <c r="Y6" s="31">
        <v>72000</v>
      </c>
      <c r="Z6" s="32">
        <v>111000</v>
      </c>
    </row>
    <row r="7" spans="1:26" ht="30" x14ac:dyDescent="0.25">
      <c r="A7" s="23" t="s">
        <v>26</v>
      </c>
      <c r="B7" s="30"/>
      <c r="C7" s="31"/>
      <c r="D7" s="31">
        <v>13100000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>
        <v>19000000</v>
      </c>
      <c r="T7" s="31"/>
      <c r="U7" s="31"/>
      <c r="V7" s="31"/>
      <c r="W7" s="31"/>
      <c r="X7" s="31"/>
      <c r="Y7" s="31"/>
      <c r="Z7" s="33"/>
    </row>
    <row r="8" spans="1:26" ht="30" x14ac:dyDescent="0.25">
      <c r="A8" s="23" t="s">
        <v>27</v>
      </c>
      <c r="B8" s="30"/>
      <c r="C8" s="31"/>
      <c r="D8" s="31"/>
      <c r="E8" s="31"/>
      <c r="F8" s="31"/>
      <c r="G8" s="31"/>
      <c r="H8" s="31"/>
      <c r="I8" s="31">
        <v>975000</v>
      </c>
      <c r="J8" s="31"/>
      <c r="K8" s="31"/>
      <c r="L8" s="31"/>
      <c r="M8" s="31"/>
      <c r="N8" s="31"/>
      <c r="O8" s="31"/>
      <c r="P8" s="31"/>
      <c r="Q8" s="31"/>
      <c r="R8" s="31"/>
      <c r="S8" s="31">
        <v>1200000</v>
      </c>
      <c r="T8" s="31"/>
      <c r="U8" s="31"/>
      <c r="V8" s="31"/>
      <c r="W8" s="31"/>
      <c r="X8" s="31"/>
      <c r="Y8" s="31"/>
      <c r="Z8" s="33"/>
    </row>
    <row r="9" spans="1:26" ht="30" x14ac:dyDescent="0.25">
      <c r="A9" s="23" t="s">
        <v>28</v>
      </c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>
        <v>900000</v>
      </c>
      <c r="O9" s="31"/>
      <c r="P9" s="31"/>
      <c r="Q9" s="31"/>
      <c r="R9" s="31"/>
      <c r="S9" s="31"/>
      <c r="T9" s="31"/>
      <c r="U9" s="31"/>
      <c r="V9" s="31"/>
      <c r="W9" s="31"/>
      <c r="X9" s="31">
        <v>1100000</v>
      </c>
      <c r="Y9" s="31"/>
      <c r="Z9" s="33"/>
    </row>
    <row r="10" spans="1:26" ht="30" x14ac:dyDescent="0.25">
      <c r="A10" s="23" t="s">
        <v>29</v>
      </c>
      <c r="B10" s="30"/>
      <c r="C10" s="31"/>
      <c r="D10" s="31"/>
      <c r="E10" s="31"/>
      <c r="F10" s="31"/>
      <c r="G10" s="31"/>
      <c r="H10" s="31"/>
      <c r="I10" s="31">
        <v>6700000</v>
      </c>
      <c r="J10" s="31"/>
      <c r="K10" s="31"/>
      <c r="L10" s="31"/>
      <c r="M10" s="31"/>
      <c r="N10" s="31"/>
      <c r="O10" s="31"/>
      <c r="P10" s="31"/>
      <c r="Q10" s="31"/>
      <c r="R10" s="31"/>
      <c r="S10" s="31">
        <v>8800000</v>
      </c>
      <c r="T10" s="31"/>
      <c r="U10" s="31"/>
      <c r="V10" s="31"/>
      <c r="W10" s="31"/>
      <c r="X10" s="31"/>
      <c r="Y10" s="31"/>
      <c r="Z10" s="33"/>
    </row>
    <row r="11" spans="1:26" ht="45" x14ac:dyDescent="0.25">
      <c r="A11" s="23" t="s">
        <v>32</v>
      </c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T11" s="31"/>
      <c r="U11" s="31">
        <v>14200000</v>
      </c>
      <c r="V11" s="31"/>
      <c r="W11" s="31"/>
      <c r="X11" s="31"/>
      <c r="Y11" s="31"/>
      <c r="Z11" s="33"/>
    </row>
    <row r="12" spans="1:26" ht="15.75" thickBot="1" x14ac:dyDescent="0.3">
      <c r="A12" s="34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7"/>
    </row>
    <row r="13" spans="1:26" ht="15.75" thickBot="1" x14ac:dyDescent="0.3">
      <c r="A13" s="41" t="s">
        <v>196</v>
      </c>
      <c r="B13" s="38">
        <f>SUM(B4:B12)</f>
        <v>312100</v>
      </c>
      <c r="C13" s="38">
        <f t="shared" ref="C13:Z13" si="1">SUM(C4:C12)</f>
        <v>320543</v>
      </c>
      <c r="D13" s="38">
        <f t="shared" si="1"/>
        <v>13343119.289999999</v>
      </c>
      <c r="E13" s="38">
        <f t="shared" si="1"/>
        <v>249832.86870000002</v>
      </c>
      <c r="F13" s="38">
        <f t="shared" si="1"/>
        <v>302687.85476100002</v>
      </c>
      <c r="G13" s="38">
        <f t="shared" si="1"/>
        <v>357688.49040383002</v>
      </c>
      <c r="H13" s="38">
        <f t="shared" si="1"/>
        <v>366839.14511594491</v>
      </c>
      <c r="I13" s="38">
        <f t="shared" si="1"/>
        <v>7955144.319469423</v>
      </c>
      <c r="J13" s="38">
        <f t="shared" si="1"/>
        <v>287608.64905350597</v>
      </c>
      <c r="K13" s="38">
        <f t="shared" si="1"/>
        <v>347236.90852511115</v>
      </c>
      <c r="L13" s="38">
        <f t="shared" si="1"/>
        <v>409034.01578086452</v>
      </c>
      <c r="M13" s="38">
        <f t="shared" si="1"/>
        <v>421005.03625429043</v>
      </c>
      <c r="N13" s="38">
        <f t="shared" si="1"/>
        <v>1221155.1873419192</v>
      </c>
      <c r="O13" s="38">
        <f t="shared" si="1"/>
        <v>331489.84296217671</v>
      </c>
      <c r="P13" s="38">
        <f t="shared" si="1"/>
        <v>398014.53825104202</v>
      </c>
      <c r="Q13" s="38">
        <f t="shared" si="1"/>
        <v>468734.97439857328</v>
      </c>
      <c r="R13" s="38">
        <f t="shared" si="1"/>
        <v>481657.02363053046</v>
      </c>
      <c r="S13" s="38">
        <f t="shared" si="1"/>
        <v>29368786.734339446</v>
      </c>
      <c r="T13" s="38">
        <f t="shared" si="1"/>
        <v>380130.33636962983</v>
      </c>
      <c r="U13" s="38">
        <f t="shared" si="1"/>
        <v>14655694.246460719</v>
      </c>
      <c r="V13" s="38">
        <f t="shared" si="1"/>
        <v>535485.07385454024</v>
      </c>
      <c r="W13" s="38">
        <f t="shared" si="1"/>
        <v>551509.62607017648</v>
      </c>
      <c r="X13" s="38">
        <f t="shared" si="1"/>
        <v>1525774.9148522818</v>
      </c>
      <c r="Y13" s="38">
        <f t="shared" si="1"/>
        <v>436288.1622978503</v>
      </c>
      <c r="Z13" s="38">
        <f t="shared" si="1"/>
        <v>523056.80716678582</v>
      </c>
    </row>
    <row r="14" spans="1:26" ht="15.75" thickBot="1" x14ac:dyDescent="0.3">
      <c r="X14" s="43"/>
      <c r="Y14" s="44" t="s">
        <v>199</v>
      </c>
      <c r="Z14" s="40">
        <f>SUM(B13:Z13)</f>
        <v>75550617.046059608</v>
      </c>
    </row>
    <row r="15" spans="1:26" x14ac:dyDescent="0.25">
      <c r="X15" s="48"/>
      <c r="Y15" s="49"/>
      <c r="Z15" s="48"/>
    </row>
    <row r="16" spans="1:26" ht="45.75" thickBot="1" x14ac:dyDescent="0.3">
      <c r="A16" s="51" t="s">
        <v>203</v>
      </c>
    </row>
    <row r="17" spans="1:26" s="4" customFormat="1" ht="15.75" thickBot="1" x14ac:dyDescent="0.3">
      <c r="A17" s="25" t="s">
        <v>195</v>
      </c>
      <c r="B17" s="27">
        <v>2023</v>
      </c>
      <c r="C17" s="28">
        <v>2024</v>
      </c>
      <c r="D17" s="28">
        <v>2025</v>
      </c>
      <c r="E17" s="28">
        <v>2026</v>
      </c>
      <c r="F17" s="28">
        <v>2027</v>
      </c>
      <c r="G17" s="28">
        <v>2028</v>
      </c>
      <c r="H17" s="28">
        <v>2029</v>
      </c>
      <c r="I17" s="28">
        <v>2030</v>
      </c>
      <c r="J17" s="28">
        <v>2031</v>
      </c>
      <c r="K17" s="28">
        <v>2032</v>
      </c>
      <c r="L17" s="28">
        <v>2033</v>
      </c>
      <c r="M17" s="28">
        <v>2034</v>
      </c>
      <c r="N17" s="28">
        <v>2035</v>
      </c>
      <c r="O17" s="28">
        <v>2036</v>
      </c>
      <c r="P17" s="28">
        <v>2037</v>
      </c>
      <c r="Q17" s="28">
        <v>2038</v>
      </c>
      <c r="R17" s="28">
        <v>2039</v>
      </c>
      <c r="S17" s="28">
        <v>2040</v>
      </c>
      <c r="T17" s="28">
        <v>2041</v>
      </c>
      <c r="U17" s="28">
        <v>2042</v>
      </c>
      <c r="V17" s="28">
        <v>2043</v>
      </c>
      <c r="W17" s="28">
        <v>2044</v>
      </c>
      <c r="X17" s="28">
        <v>2045</v>
      </c>
      <c r="Y17" s="28">
        <v>2046</v>
      </c>
      <c r="Z17" s="29">
        <v>2047</v>
      </c>
    </row>
    <row r="18" spans="1:26" ht="15.75" thickBot="1" x14ac:dyDescent="0.3">
      <c r="A18" s="26" t="s">
        <v>25</v>
      </c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47"/>
    </row>
    <row r="19" spans="1:26" x14ac:dyDescent="0.25">
      <c r="A19" s="24" t="s">
        <v>225</v>
      </c>
      <c r="B19" s="45"/>
      <c r="C19" s="46"/>
      <c r="D19" s="46"/>
      <c r="E19" s="46">
        <v>6647</v>
      </c>
      <c r="F19" s="46">
        <v>6813</v>
      </c>
      <c r="G19" s="46">
        <v>6984</v>
      </c>
      <c r="H19" s="46">
        <v>7158</v>
      </c>
      <c r="I19" s="46">
        <v>7337</v>
      </c>
      <c r="J19" s="46">
        <v>7521</v>
      </c>
      <c r="K19" s="46">
        <v>7709</v>
      </c>
      <c r="L19" s="46">
        <v>7901</v>
      </c>
      <c r="M19" s="46">
        <v>8099</v>
      </c>
      <c r="N19" s="46">
        <v>8301</v>
      </c>
      <c r="O19" s="46">
        <v>8509</v>
      </c>
      <c r="P19" s="46">
        <v>8722</v>
      </c>
      <c r="Q19" s="46">
        <v>8940</v>
      </c>
      <c r="R19" s="46">
        <v>9163</v>
      </c>
      <c r="S19" s="46">
        <v>9392</v>
      </c>
      <c r="T19" s="46">
        <v>9627</v>
      </c>
      <c r="U19" s="46">
        <v>9868</v>
      </c>
      <c r="V19" s="46">
        <v>10114</v>
      </c>
      <c r="W19" s="46">
        <v>10367</v>
      </c>
      <c r="X19" s="46">
        <v>10626</v>
      </c>
      <c r="Y19" s="46">
        <v>10892</v>
      </c>
      <c r="Z19" s="46">
        <v>11164</v>
      </c>
    </row>
    <row r="20" spans="1:26" x14ac:dyDescent="0.25">
      <c r="A20" s="24" t="s">
        <v>223</v>
      </c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>
        <v>7300000</v>
      </c>
      <c r="O20" s="31"/>
      <c r="P20" s="31"/>
      <c r="Q20" s="31"/>
      <c r="R20" s="31"/>
      <c r="S20" s="31"/>
      <c r="T20" s="31"/>
      <c r="U20" s="31"/>
      <c r="V20" s="31"/>
      <c r="W20" s="31"/>
      <c r="X20" s="31">
        <v>9000000</v>
      </c>
      <c r="Y20" s="31"/>
      <c r="Z20" s="32"/>
    </row>
    <row r="21" spans="1:26" x14ac:dyDescent="0.25">
      <c r="A21" s="23" t="s">
        <v>224</v>
      </c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2">
        <v>1600000</v>
      </c>
    </row>
    <row r="22" spans="1:26" ht="15.75" thickBot="1" x14ac:dyDescent="0.3">
      <c r="A22" s="34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7"/>
    </row>
    <row r="23" spans="1:26" ht="15.75" thickBot="1" x14ac:dyDescent="0.3">
      <c r="A23" s="41" t="s">
        <v>196</v>
      </c>
      <c r="B23" s="38">
        <f>SUM(B19:B22)</f>
        <v>0</v>
      </c>
      <c r="C23" s="38">
        <f>SUM(C19:C22)</f>
        <v>0</v>
      </c>
      <c r="D23" s="38">
        <f>SUM(D19:D22)</f>
        <v>0</v>
      </c>
      <c r="E23" s="38">
        <f>SUM(E19:E22)</f>
        <v>6647</v>
      </c>
      <c r="F23" s="38">
        <f>SUM(F19:F22)</f>
        <v>6813</v>
      </c>
      <c r="G23" s="38">
        <f>SUM(G19:G22)</f>
        <v>6984</v>
      </c>
      <c r="H23" s="38">
        <f>SUM(H19:H22)</f>
        <v>7158</v>
      </c>
      <c r="I23" s="38">
        <f>SUM(I19:I22)</f>
        <v>7337</v>
      </c>
      <c r="J23" s="38">
        <f>SUM(J19:J22)</f>
        <v>7521</v>
      </c>
      <c r="K23" s="38">
        <f>SUM(K19:K22)</f>
        <v>7709</v>
      </c>
      <c r="L23" s="38">
        <f>SUM(L19:L22)</f>
        <v>7901</v>
      </c>
      <c r="M23" s="38">
        <f>SUM(M19:M22)</f>
        <v>8099</v>
      </c>
      <c r="N23" s="38">
        <f>SUM(N19:N22)</f>
        <v>7308301</v>
      </c>
      <c r="O23" s="38">
        <f>SUM(O19:O22)</f>
        <v>8509</v>
      </c>
      <c r="P23" s="38">
        <f>SUM(P19:P22)</f>
        <v>8722</v>
      </c>
      <c r="Q23" s="38">
        <f>SUM(Q19:Q22)</f>
        <v>8940</v>
      </c>
      <c r="R23" s="38">
        <f>SUM(R19:R22)</f>
        <v>9163</v>
      </c>
      <c r="S23" s="38">
        <f>SUM(S19:S22)</f>
        <v>9392</v>
      </c>
      <c r="T23" s="38">
        <f>SUM(T19:T22)</f>
        <v>9627</v>
      </c>
      <c r="U23" s="38">
        <f>SUM(U19:U22)</f>
        <v>9868</v>
      </c>
      <c r="V23" s="38">
        <f>SUM(V19:V22)</f>
        <v>10114</v>
      </c>
      <c r="W23" s="38">
        <f>SUM(W19:W22)</f>
        <v>10367</v>
      </c>
      <c r="X23" s="38">
        <f>SUM(X19:X22)</f>
        <v>9010626</v>
      </c>
      <c r="Y23" s="38">
        <f>SUM(Y19:Y22)</f>
        <v>10892</v>
      </c>
      <c r="Z23" s="38">
        <f>SUM(Z19:Z22)</f>
        <v>1611164</v>
      </c>
    </row>
    <row r="24" spans="1:26" ht="15.75" thickBot="1" x14ac:dyDescent="0.3">
      <c r="X24" s="43"/>
      <c r="Y24" s="44" t="s">
        <v>199</v>
      </c>
      <c r="Z24" s="40">
        <f>SUM(B23:Z23)</f>
        <v>18091854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1C656-DB03-4DF5-8103-5624905F1081}">
  <dimension ref="A1:AB56"/>
  <sheetViews>
    <sheetView topLeftCell="D1" workbookViewId="0">
      <selection activeCell="D1" sqref="D1"/>
    </sheetView>
  </sheetViews>
  <sheetFormatPr defaultRowHeight="15" x14ac:dyDescent="0.25"/>
  <cols>
    <col min="1" max="1" width="8" bestFit="1" customWidth="1"/>
    <col min="2" max="2" width="18.5703125" bestFit="1" customWidth="1"/>
    <col min="3" max="3" width="57.5703125" bestFit="1" customWidth="1"/>
    <col min="4" max="4" width="11.28515625" bestFit="1" customWidth="1"/>
    <col min="5" max="5" width="52.85546875" bestFit="1" customWidth="1"/>
    <col min="6" max="6" width="10.7109375" bestFit="1" customWidth="1"/>
    <col min="7" max="7" width="10.85546875" bestFit="1" customWidth="1"/>
    <col min="8" max="8" width="12.42578125" bestFit="1" customWidth="1"/>
    <col min="9" max="9" width="18.85546875" bestFit="1" customWidth="1"/>
    <col min="10" max="10" width="13.140625" bestFit="1" customWidth="1"/>
    <col min="11" max="11" width="18.140625" bestFit="1" customWidth="1"/>
    <col min="12" max="12" width="15.7109375" bestFit="1" customWidth="1"/>
    <col min="13" max="13" width="11.140625" bestFit="1" customWidth="1"/>
    <col min="14" max="14" width="12.5703125" bestFit="1" customWidth="1"/>
    <col min="15" max="15" width="13.7109375" bestFit="1" customWidth="1"/>
    <col min="16" max="16" width="13.7109375" style="8" customWidth="1"/>
    <col min="17" max="17" width="10.85546875" bestFit="1" customWidth="1"/>
    <col min="18" max="18" width="16.140625" bestFit="1" customWidth="1"/>
    <col min="19" max="19" width="12.7109375" bestFit="1" customWidth="1"/>
    <col min="20" max="20" width="12" bestFit="1" customWidth="1"/>
    <col min="21" max="21" width="4.28515625" bestFit="1" customWidth="1"/>
    <col min="22" max="22" width="15.85546875" bestFit="1" customWidth="1"/>
    <col min="23" max="23" width="13.42578125" bestFit="1" customWidth="1"/>
    <col min="24" max="24" width="13.7109375" bestFit="1" customWidth="1"/>
    <col min="25" max="25" width="14.140625" bestFit="1" customWidth="1"/>
    <col min="26" max="26" width="13.7109375" bestFit="1" customWidth="1"/>
    <col min="27" max="27" width="13.28515625" bestFit="1" customWidth="1"/>
    <col min="28" max="28" width="20.28515625" bestFit="1" customWidth="1"/>
  </cols>
  <sheetData>
    <row r="1" spans="1:28" x14ac:dyDescent="0.25">
      <c r="A1" s="5" t="s">
        <v>65</v>
      </c>
      <c r="B1" s="6" t="s">
        <v>66</v>
      </c>
      <c r="C1" s="6" t="s">
        <v>67</v>
      </c>
      <c r="D1" s="6" t="s">
        <v>68</v>
      </c>
      <c r="E1" s="6" t="s">
        <v>69</v>
      </c>
      <c r="F1" s="7" t="s">
        <v>70</v>
      </c>
      <c r="G1" s="7" t="s">
        <v>71</v>
      </c>
      <c r="H1" s="5" t="s">
        <v>72</v>
      </c>
      <c r="I1" s="5" t="s">
        <v>73</v>
      </c>
      <c r="J1" s="5" t="s">
        <v>74</v>
      </c>
      <c r="K1" s="5" t="s">
        <v>75</v>
      </c>
      <c r="L1" s="5" t="s">
        <v>76</v>
      </c>
      <c r="M1" s="5" t="s">
        <v>77</v>
      </c>
      <c r="N1" s="5" t="s">
        <v>78</v>
      </c>
      <c r="O1" s="5" t="s">
        <v>79</v>
      </c>
      <c r="P1" s="8" t="s">
        <v>80</v>
      </c>
      <c r="Q1" s="6" t="s">
        <v>81</v>
      </c>
      <c r="R1" s="7" t="s">
        <v>82</v>
      </c>
      <c r="S1" s="6" t="s">
        <v>83</v>
      </c>
      <c r="T1" s="7" t="s">
        <v>84</v>
      </c>
      <c r="U1" s="5" t="s">
        <v>85</v>
      </c>
      <c r="V1" s="6" t="s">
        <v>86</v>
      </c>
      <c r="W1" s="5" t="s">
        <v>87</v>
      </c>
      <c r="X1" s="5" t="s">
        <v>88</v>
      </c>
      <c r="Y1" s="5" t="s">
        <v>89</v>
      </c>
      <c r="Z1" s="5" t="s">
        <v>90</v>
      </c>
      <c r="AA1" s="5" t="s">
        <v>91</v>
      </c>
      <c r="AB1" s="5" t="s">
        <v>92</v>
      </c>
    </row>
    <row r="2" spans="1:28" s="10" customFormat="1" x14ac:dyDescent="0.25">
      <c r="A2" s="9">
        <v>1522747</v>
      </c>
      <c r="B2" s="10" t="s">
        <v>93</v>
      </c>
      <c r="C2" s="10" t="s">
        <v>94</v>
      </c>
      <c r="D2" s="10" t="s">
        <v>95</v>
      </c>
      <c r="F2" s="11">
        <v>44389</v>
      </c>
      <c r="G2" s="11">
        <v>44727</v>
      </c>
      <c r="H2" s="12">
        <v>500</v>
      </c>
      <c r="I2" s="12">
        <v>308</v>
      </c>
      <c r="J2" s="13">
        <v>12321.03</v>
      </c>
      <c r="K2" s="13">
        <v>2106.62</v>
      </c>
      <c r="L2" s="13">
        <v>0</v>
      </c>
      <c r="M2" s="13">
        <v>32.75</v>
      </c>
      <c r="N2" s="13">
        <f t="shared" ref="N2:N55" si="0">SUM(J2:M2)</f>
        <v>14460.400000000001</v>
      </c>
      <c r="O2" s="13">
        <f>SUM(N2:N7)</f>
        <v>126079.3057</v>
      </c>
      <c r="P2" s="14">
        <v>2022</v>
      </c>
      <c r="Q2" s="10" t="s">
        <v>96</v>
      </c>
      <c r="S2" s="10" t="s">
        <v>97</v>
      </c>
      <c r="T2" s="11">
        <v>44392.562685185185</v>
      </c>
      <c r="V2" s="10" t="s">
        <v>98</v>
      </c>
      <c r="W2" s="15">
        <v>1</v>
      </c>
      <c r="X2" s="15">
        <v>1</v>
      </c>
      <c r="Y2" s="15">
        <v>0</v>
      </c>
      <c r="Z2" s="15">
        <v>1</v>
      </c>
      <c r="AA2" s="15">
        <v>1</v>
      </c>
      <c r="AB2" s="15">
        <v>1</v>
      </c>
    </row>
    <row r="3" spans="1:28" s="10" customFormat="1" x14ac:dyDescent="0.25">
      <c r="A3" s="9">
        <v>1593617</v>
      </c>
      <c r="B3" s="10" t="s">
        <v>93</v>
      </c>
      <c r="C3" s="10" t="s">
        <v>99</v>
      </c>
      <c r="D3" s="10" t="s">
        <v>100</v>
      </c>
      <c r="F3" s="11">
        <v>44669.4371875</v>
      </c>
      <c r="G3" s="11">
        <v>44680</v>
      </c>
      <c r="H3" s="12">
        <v>4333.3333000000002</v>
      </c>
      <c r="I3" s="12">
        <v>2000</v>
      </c>
      <c r="J3" s="13">
        <v>1271.8233</v>
      </c>
      <c r="K3" s="13">
        <v>168.845</v>
      </c>
      <c r="L3" s="13">
        <v>0</v>
      </c>
      <c r="M3" s="13">
        <v>0</v>
      </c>
      <c r="N3" s="13">
        <f t="shared" si="0"/>
        <v>1440.6683</v>
      </c>
      <c r="O3" s="13"/>
      <c r="P3" s="14"/>
      <c r="Q3" s="10" t="s">
        <v>96</v>
      </c>
      <c r="S3" s="10" t="s">
        <v>101</v>
      </c>
      <c r="T3" s="11">
        <v>44669.438530092593</v>
      </c>
      <c r="V3" s="10" t="s">
        <v>98</v>
      </c>
      <c r="W3" s="15">
        <v>1</v>
      </c>
      <c r="X3" s="15">
        <v>1</v>
      </c>
      <c r="Y3" s="15">
        <v>0</v>
      </c>
      <c r="Z3" s="15">
        <v>1</v>
      </c>
      <c r="AA3" s="15">
        <v>0</v>
      </c>
      <c r="AB3" s="15">
        <v>1</v>
      </c>
    </row>
    <row r="4" spans="1:28" s="10" customFormat="1" x14ac:dyDescent="0.25">
      <c r="A4" s="9">
        <v>1582200</v>
      </c>
      <c r="B4" s="10" t="s">
        <v>102</v>
      </c>
      <c r="C4" s="10" t="s">
        <v>103</v>
      </c>
      <c r="D4" s="10" t="s">
        <v>104</v>
      </c>
      <c r="E4" s="10" t="s">
        <v>105</v>
      </c>
      <c r="F4" s="11">
        <v>44625</v>
      </c>
      <c r="G4" s="11">
        <v>44652</v>
      </c>
      <c r="H4" s="12">
        <v>61000</v>
      </c>
      <c r="I4" s="12">
        <v>61000</v>
      </c>
      <c r="J4" s="13">
        <v>0</v>
      </c>
      <c r="K4" s="13">
        <v>0</v>
      </c>
      <c r="L4" s="13">
        <v>0</v>
      </c>
      <c r="M4" s="13">
        <v>61000</v>
      </c>
      <c r="N4" s="13">
        <f t="shared" si="0"/>
        <v>61000</v>
      </c>
      <c r="O4" s="13"/>
      <c r="P4" s="14"/>
      <c r="Q4" s="10" t="s">
        <v>96</v>
      </c>
      <c r="S4" s="10" t="s">
        <v>97</v>
      </c>
      <c r="T4" s="11">
        <v>44635.361886574072</v>
      </c>
      <c r="V4" s="10" t="s">
        <v>98</v>
      </c>
      <c r="W4" s="15">
        <v>0</v>
      </c>
      <c r="X4" s="15">
        <v>0</v>
      </c>
      <c r="Y4" s="15">
        <v>0</v>
      </c>
      <c r="Z4" s="15">
        <v>1</v>
      </c>
      <c r="AA4" s="15">
        <v>1</v>
      </c>
      <c r="AB4" s="15">
        <v>1</v>
      </c>
    </row>
    <row r="5" spans="1:28" s="10" customFormat="1" x14ac:dyDescent="0.25">
      <c r="A5" s="9">
        <v>1533431</v>
      </c>
      <c r="B5" s="10" t="s">
        <v>102</v>
      </c>
      <c r="C5" s="10" t="s">
        <v>106</v>
      </c>
      <c r="D5" s="10" t="s">
        <v>95</v>
      </c>
      <c r="F5" s="11">
        <v>44433.330937500003</v>
      </c>
      <c r="G5" s="11">
        <v>44651</v>
      </c>
      <c r="H5" s="12">
        <v>3959250.5806</v>
      </c>
      <c r="I5" s="12">
        <v>20029.9355</v>
      </c>
      <c r="J5" s="13">
        <v>0</v>
      </c>
      <c r="K5" s="13">
        <v>0</v>
      </c>
      <c r="L5" s="13">
        <v>0</v>
      </c>
      <c r="M5" s="13">
        <v>400.59870000000001</v>
      </c>
      <c r="N5" s="13">
        <f t="shared" si="0"/>
        <v>400.59870000000001</v>
      </c>
      <c r="O5" s="13"/>
      <c r="P5" s="14"/>
      <c r="Q5" s="10" t="s">
        <v>96</v>
      </c>
      <c r="S5" s="10" t="s">
        <v>107</v>
      </c>
      <c r="T5" s="11">
        <v>44433.332152777781</v>
      </c>
      <c r="V5" s="10" t="s">
        <v>98</v>
      </c>
      <c r="W5" s="15">
        <v>0</v>
      </c>
      <c r="X5" s="15">
        <v>0</v>
      </c>
      <c r="Y5" s="15">
        <v>0</v>
      </c>
      <c r="Z5" s="15">
        <v>1</v>
      </c>
      <c r="AA5" s="15">
        <v>1</v>
      </c>
      <c r="AB5" s="15">
        <v>1</v>
      </c>
    </row>
    <row r="6" spans="1:28" s="10" customFormat="1" x14ac:dyDescent="0.25">
      <c r="A6" s="9">
        <v>1527128</v>
      </c>
      <c r="B6" s="10" t="s">
        <v>102</v>
      </c>
      <c r="C6" s="10" t="s">
        <v>103</v>
      </c>
      <c r="D6" s="10" t="s">
        <v>100</v>
      </c>
      <c r="E6" s="10" t="s">
        <v>108</v>
      </c>
      <c r="F6" s="11">
        <v>44408</v>
      </c>
      <c r="G6" s="11">
        <v>44649</v>
      </c>
      <c r="H6" s="12">
        <v>140904</v>
      </c>
      <c r="I6" s="12">
        <v>48377.04</v>
      </c>
      <c r="J6" s="13">
        <v>0</v>
      </c>
      <c r="K6" s="13">
        <v>0</v>
      </c>
      <c r="L6" s="13">
        <v>0</v>
      </c>
      <c r="M6" s="13">
        <v>48377.04</v>
      </c>
      <c r="N6" s="13">
        <f t="shared" si="0"/>
        <v>48377.04</v>
      </c>
      <c r="O6" s="13"/>
      <c r="P6" s="14"/>
      <c r="Q6" s="10" t="s">
        <v>96</v>
      </c>
      <c r="S6" s="10" t="s">
        <v>97</v>
      </c>
      <c r="T6" s="11">
        <v>44411.358043981483</v>
      </c>
      <c r="V6" s="10" t="s">
        <v>98</v>
      </c>
      <c r="W6" s="15">
        <v>0</v>
      </c>
      <c r="X6" s="15">
        <v>0</v>
      </c>
      <c r="Y6" s="15">
        <v>0</v>
      </c>
      <c r="Z6" s="15">
        <v>1</v>
      </c>
      <c r="AA6" s="15">
        <v>1</v>
      </c>
      <c r="AB6" s="15">
        <v>1</v>
      </c>
    </row>
    <row r="7" spans="1:28" s="10" customFormat="1" x14ac:dyDescent="0.25">
      <c r="A7" s="9">
        <v>1532585</v>
      </c>
      <c r="B7" s="10" t="s">
        <v>102</v>
      </c>
      <c r="C7" s="10" t="s">
        <v>106</v>
      </c>
      <c r="D7" s="10" t="s">
        <v>95</v>
      </c>
      <c r="F7" s="11">
        <v>44428.500821759262</v>
      </c>
      <c r="G7" s="11">
        <v>44517</v>
      </c>
      <c r="H7" s="12">
        <v>3959250.5806</v>
      </c>
      <c r="I7" s="12">
        <v>20029.9355</v>
      </c>
      <c r="J7" s="13">
        <v>0</v>
      </c>
      <c r="K7" s="13">
        <v>0</v>
      </c>
      <c r="L7" s="13">
        <v>0</v>
      </c>
      <c r="M7" s="13">
        <v>400.59870000000001</v>
      </c>
      <c r="N7" s="13">
        <f t="shared" si="0"/>
        <v>400.59870000000001</v>
      </c>
      <c r="O7" s="13"/>
      <c r="P7" s="14"/>
      <c r="Q7" s="10" t="s">
        <v>96</v>
      </c>
      <c r="S7" s="10" t="s">
        <v>97</v>
      </c>
      <c r="T7" s="11">
        <v>44428.507303240738</v>
      </c>
      <c r="V7" s="10" t="s">
        <v>98</v>
      </c>
      <c r="W7" s="15">
        <v>0</v>
      </c>
      <c r="X7" s="15">
        <v>0</v>
      </c>
      <c r="Y7" s="15">
        <v>0</v>
      </c>
      <c r="Z7" s="15">
        <v>1</v>
      </c>
      <c r="AA7" s="15">
        <v>1</v>
      </c>
      <c r="AB7" s="15">
        <v>1</v>
      </c>
    </row>
    <row r="8" spans="1:28" x14ac:dyDescent="0.25">
      <c r="A8" s="16">
        <v>1511326</v>
      </c>
      <c r="B8" t="s">
        <v>93</v>
      </c>
      <c r="C8" t="s">
        <v>109</v>
      </c>
      <c r="D8" t="s">
        <v>95</v>
      </c>
      <c r="E8" t="s">
        <v>110</v>
      </c>
      <c r="F8" s="17">
        <v>44331</v>
      </c>
      <c r="G8" s="17">
        <v>44407</v>
      </c>
      <c r="H8" s="18">
        <v>16</v>
      </c>
      <c r="I8" s="18">
        <v>32</v>
      </c>
      <c r="J8" s="19">
        <v>8044.1</v>
      </c>
      <c r="K8" s="19">
        <v>6178.34</v>
      </c>
      <c r="L8" s="19">
        <v>152.35</v>
      </c>
      <c r="M8" s="19">
        <v>0</v>
      </c>
      <c r="N8" s="19">
        <f t="shared" si="0"/>
        <v>14374.79</v>
      </c>
      <c r="O8" s="19">
        <f>SUM(N8:N10)</f>
        <v>27780.260000000002</v>
      </c>
      <c r="P8" s="8" t="s">
        <v>111</v>
      </c>
      <c r="Q8" t="s">
        <v>96</v>
      </c>
      <c r="S8" t="s">
        <v>101</v>
      </c>
      <c r="T8" s="17">
        <v>44333.489710648151</v>
      </c>
      <c r="V8" t="s">
        <v>98</v>
      </c>
      <c r="W8" s="20">
        <v>1</v>
      </c>
      <c r="X8" s="20">
        <v>1</v>
      </c>
      <c r="Y8" s="20">
        <v>1</v>
      </c>
      <c r="Z8" s="20">
        <v>1</v>
      </c>
      <c r="AA8" s="20">
        <v>0</v>
      </c>
      <c r="AB8" s="20">
        <v>1</v>
      </c>
    </row>
    <row r="9" spans="1:28" x14ac:dyDescent="0.25">
      <c r="A9" s="16">
        <v>1437051</v>
      </c>
      <c r="B9" t="s">
        <v>93</v>
      </c>
      <c r="C9" t="s">
        <v>109</v>
      </c>
      <c r="D9" t="s">
        <v>95</v>
      </c>
      <c r="E9" t="s">
        <v>112</v>
      </c>
      <c r="F9" s="17">
        <v>43733</v>
      </c>
      <c r="G9" s="17">
        <v>44372</v>
      </c>
      <c r="H9" s="18">
        <v>25</v>
      </c>
      <c r="I9" s="18">
        <v>25</v>
      </c>
      <c r="J9" s="19">
        <v>8602.9500000000007</v>
      </c>
      <c r="K9" s="19">
        <v>4387.0200000000004</v>
      </c>
      <c r="L9" s="19">
        <v>0</v>
      </c>
      <c r="M9" s="19">
        <v>0</v>
      </c>
      <c r="N9" s="19">
        <f t="shared" si="0"/>
        <v>12989.970000000001</v>
      </c>
      <c r="O9" s="19"/>
      <c r="Q9" t="s">
        <v>96</v>
      </c>
      <c r="S9" t="s">
        <v>113</v>
      </c>
      <c r="T9" s="17">
        <v>43734.36010416667</v>
      </c>
      <c r="V9" t="s">
        <v>98</v>
      </c>
      <c r="W9" s="20">
        <v>1</v>
      </c>
      <c r="X9" s="20">
        <v>1</v>
      </c>
      <c r="Y9" s="20">
        <v>0</v>
      </c>
      <c r="Z9" s="20">
        <v>1</v>
      </c>
      <c r="AA9" s="20">
        <v>0</v>
      </c>
      <c r="AB9" s="20">
        <v>1</v>
      </c>
    </row>
    <row r="10" spans="1:28" x14ac:dyDescent="0.25">
      <c r="A10" s="16">
        <v>1481454</v>
      </c>
      <c r="B10" t="s">
        <v>93</v>
      </c>
      <c r="C10" t="s">
        <v>114</v>
      </c>
      <c r="D10" t="s">
        <v>100</v>
      </c>
      <c r="E10" t="s">
        <v>115</v>
      </c>
      <c r="F10" s="17">
        <v>44110</v>
      </c>
      <c r="G10" s="17">
        <v>44273</v>
      </c>
      <c r="H10" s="18">
        <v>950</v>
      </c>
      <c r="I10" s="18">
        <v>950</v>
      </c>
      <c r="J10" s="19">
        <v>365.9</v>
      </c>
      <c r="K10" s="19">
        <v>49.6</v>
      </c>
      <c r="L10" s="19">
        <v>0</v>
      </c>
      <c r="M10" s="19">
        <v>0</v>
      </c>
      <c r="N10" s="19">
        <f t="shared" si="0"/>
        <v>415.5</v>
      </c>
      <c r="O10" s="19"/>
      <c r="Q10" t="s">
        <v>96</v>
      </c>
      <c r="S10" t="s">
        <v>101</v>
      </c>
      <c r="T10" s="17">
        <v>44110.614537037036</v>
      </c>
      <c r="V10" t="s">
        <v>98</v>
      </c>
      <c r="W10" s="20">
        <v>1</v>
      </c>
      <c r="X10" s="20">
        <v>1</v>
      </c>
      <c r="Y10" s="20">
        <v>0</v>
      </c>
      <c r="Z10" s="20">
        <v>1</v>
      </c>
      <c r="AA10" s="20">
        <v>0</v>
      </c>
      <c r="AB10" s="20">
        <v>1</v>
      </c>
    </row>
    <row r="11" spans="1:28" x14ac:dyDescent="0.25">
      <c r="A11" s="16">
        <v>1533433</v>
      </c>
      <c r="B11" t="s">
        <v>102</v>
      </c>
      <c r="C11" t="s">
        <v>106</v>
      </c>
      <c r="D11" t="s">
        <v>95</v>
      </c>
      <c r="E11" t="s">
        <v>116</v>
      </c>
      <c r="F11" s="17">
        <v>44433.332800925928</v>
      </c>
      <c r="H11" s="18">
        <v>3959250.5806</v>
      </c>
      <c r="J11" s="19">
        <v>0</v>
      </c>
      <c r="K11" s="19">
        <v>0</v>
      </c>
      <c r="L11" s="19">
        <v>0</v>
      </c>
      <c r="N11" s="19">
        <f t="shared" si="0"/>
        <v>0</v>
      </c>
      <c r="O11" s="19"/>
      <c r="Q11" t="s">
        <v>96</v>
      </c>
      <c r="S11" t="s">
        <v>107</v>
      </c>
      <c r="T11" s="17">
        <v>44433.333680555559</v>
      </c>
      <c r="V11" t="s">
        <v>98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1</v>
      </c>
    </row>
    <row r="12" spans="1:28" s="10" customFormat="1" x14ac:dyDescent="0.25">
      <c r="A12" s="9">
        <v>1311281</v>
      </c>
      <c r="B12" s="10" t="s">
        <v>93</v>
      </c>
      <c r="C12" s="10" t="s">
        <v>94</v>
      </c>
      <c r="D12" s="10" t="s">
        <v>95</v>
      </c>
      <c r="E12" s="10" t="s">
        <v>117</v>
      </c>
      <c r="F12" s="11">
        <v>43081</v>
      </c>
      <c r="G12" s="11">
        <v>44057</v>
      </c>
      <c r="H12" s="12">
        <v>100</v>
      </c>
      <c r="I12" s="12">
        <v>1311</v>
      </c>
      <c r="J12" s="13">
        <v>48117.96</v>
      </c>
      <c r="K12" s="13">
        <v>6601.3</v>
      </c>
      <c r="L12" s="13">
        <v>0</v>
      </c>
      <c r="M12" s="13">
        <v>674</v>
      </c>
      <c r="N12" s="13">
        <f t="shared" si="0"/>
        <v>55393.26</v>
      </c>
      <c r="O12" s="13">
        <f>N12</f>
        <v>55393.26</v>
      </c>
      <c r="P12" s="14" t="s">
        <v>118</v>
      </c>
      <c r="Q12" s="10" t="s">
        <v>119</v>
      </c>
      <c r="R12" s="11">
        <v>43510.435127314813</v>
      </c>
      <c r="S12" s="10" t="s">
        <v>113</v>
      </c>
      <c r="T12" s="11">
        <v>43510</v>
      </c>
      <c r="V12" s="10" t="s">
        <v>98</v>
      </c>
      <c r="W12" s="15">
        <v>1</v>
      </c>
      <c r="X12" s="15">
        <v>1</v>
      </c>
      <c r="Y12" s="15">
        <v>0</v>
      </c>
      <c r="Z12" s="15">
        <v>1</v>
      </c>
      <c r="AA12" s="15">
        <v>1</v>
      </c>
      <c r="AB12" s="15">
        <v>1</v>
      </c>
    </row>
    <row r="13" spans="1:28" s="10" customFormat="1" x14ac:dyDescent="0.25">
      <c r="A13" s="9">
        <v>1296633</v>
      </c>
      <c r="B13" s="10" t="s">
        <v>93</v>
      </c>
      <c r="C13" s="10" t="s">
        <v>120</v>
      </c>
      <c r="D13" s="10" t="s">
        <v>121</v>
      </c>
      <c r="E13" s="10" t="s">
        <v>122</v>
      </c>
      <c r="F13" s="11">
        <v>43009</v>
      </c>
      <c r="G13" s="11">
        <v>43010</v>
      </c>
      <c r="H13" s="12">
        <v>40</v>
      </c>
      <c r="I13" s="12">
        <v>53</v>
      </c>
      <c r="J13" s="13">
        <v>2753.53</v>
      </c>
      <c r="K13" s="13">
        <v>551.9</v>
      </c>
      <c r="L13" s="13">
        <v>0</v>
      </c>
      <c r="M13" s="13">
        <v>0</v>
      </c>
      <c r="N13" s="13">
        <f t="shared" si="0"/>
        <v>3305.4300000000003</v>
      </c>
      <c r="O13" s="13"/>
      <c r="P13" s="14"/>
      <c r="Q13" s="10" t="s">
        <v>119</v>
      </c>
      <c r="R13" s="11">
        <v>43510</v>
      </c>
      <c r="S13" s="10" t="s">
        <v>113</v>
      </c>
      <c r="T13" s="11">
        <v>43510</v>
      </c>
      <c r="V13" s="10" t="s">
        <v>98</v>
      </c>
      <c r="W13" s="15">
        <v>1</v>
      </c>
      <c r="X13" s="15">
        <v>1</v>
      </c>
      <c r="Y13" s="15">
        <v>0</v>
      </c>
      <c r="Z13" s="15">
        <v>1</v>
      </c>
      <c r="AA13" s="15">
        <v>0</v>
      </c>
      <c r="AB13" s="15">
        <v>1</v>
      </c>
    </row>
    <row r="14" spans="1:28" x14ac:dyDescent="0.25">
      <c r="A14" s="16">
        <v>1277354</v>
      </c>
      <c r="B14" t="s">
        <v>93</v>
      </c>
      <c r="C14" t="s">
        <v>94</v>
      </c>
      <c r="D14" t="s">
        <v>100</v>
      </c>
      <c r="E14" t="s">
        <v>123</v>
      </c>
      <c r="F14" s="17">
        <v>42925</v>
      </c>
      <c r="G14" s="17">
        <v>43077</v>
      </c>
      <c r="H14" s="18">
        <v>100</v>
      </c>
      <c r="I14" s="18">
        <v>337.5</v>
      </c>
      <c r="J14" s="19">
        <v>10480.44</v>
      </c>
      <c r="K14" s="19">
        <v>1781.97</v>
      </c>
      <c r="L14" s="19">
        <v>0</v>
      </c>
      <c r="M14" s="19">
        <v>246.94</v>
      </c>
      <c r="N14" s="19">
        <f t="shared" si="0"/>
        <v>12509.35</v>
      </c>
      <c r="O14" s="19">
        <f>SUM(N14:N15)</f>
        <v>96931.79</v>
      </c>
      <c r="P14" s="8" t="s">
        <v>124</v>
      </c>
      <c r="Q14" t="s">
        <v>119</v>
      </c>
      <c r="R14" s="17">
        <v>43081</v>
      </c>
      <c r="S14" t="s">
        <v>113</v>
      </c>
      <c r="T14" s="17">
        <v>43081</v>
      </c>
      <c r="V14" t="s">
        <v>98</v>
      </c>
      <c r="W14" s="20">
        <v>1</v>
      </c>
      <c r="X14" s="20">
        <v>1</v>
      </c>
      <c r="Y14" s="20">
        <v>0</v>
      </c>
      <c r="Z14" s="20">
        <v>1</v>
      </c>
      <c r="AA14" s="20">
        <v>1</v>
      </c>
      <c r="AB14" s="20">
        <v>1</v>
      </c>
    </row>
    <row r="15" spans="1:28" x14ac:dyDescent="0.25">
      <c r="A15" s="16">
        <v>911135</v>
      </c>
      <c r="B15" t="s">
        <v>93</v>
      </c>
      <c r="C15" t="s">
        <v>94</v>
      </c>
      <c r="D15" t="s">
        <v>100</v>
      </c>
      <c r="E15" t="s">
        <v>125</v>
      </c>
      <c r="F15" s="17">
        <v>41277</v>
      </c>
      <c r="G15" s="17">
        <v>42965</v>
      </c>
      <c r="H15" s="18">
        <v>500</v>
      </c>
      <c r="I15" s="18">
        <v>2364.5</v>
      </c>
      <c r="J15" s="19">
        <v>67835.03</v>
      </c>
      <c r="K15" s="19">
        <v>15234.46</v>
      </c>
      <c r="L15" s="19">
        <v>6.42</v>
      </c>
      <c r="M15" s="19">
        <v>1346.53</v>
      </c>
      <c r="N15" s="19">
        <f t="shared" si="0"/>
        <v>84422.439999999988</v>
      </c>
      <c r="O15" s="19"/>
      <c r="Q15" t="s">
        <v>119</v>
      </c>
      <c r="R15" s="17">
        <v>42926.264641203707</v>
      </c>
      <c r="S15" t="s">
        <v>113</v>
      </c>
      <c r="T15" s="17">
        <v>42926</v>
      </c>
      <c r="V15" t="s">
        <v>98</v>
      </c>
      <c r="W15" s="20">
        <v>1</v>
      </c>
      <c r="X15" s="20">
        <v>1</v>
      </c>
      <c r="Y15" s="20">
        <v>1</v>
      </c>
      <c r="Z15" s="20">
        <v>1</v>
      </c>
      <c r="AA15" s="20">
        <v>1</v>
      </c>
      <c r="AB15" s="20">
        <v>1</v>
      </c>
    </row>
    <row r="16" spans="1:28" s="10" customFormat="1" x14ac:dyDescent="0.25">
      <c r="A16" s="9">
        <v>1181025</v>
      </c>
      <c r="B16" s="10" t="s">
        <v>93</v>
      </c>
      <c r="C16" s="10" t="s">
        <v>94</v>
      </c>
      <c r="D16" s="10" t="s">
        <v>100</v>
      </c>
      <c r="E16" s="10" t="s">
        <v>126</v>
      </c>
      <c r="F16" s="11">
        <v>42554</v>
      </c>
      <c r="G16" s="11">
        <v>42556</v>
      </c>
      <c r="H16" s="12">
        <v>8</v>
      </c>
      <c r="I16" s="12">
        <v>34</v>
      </c>
      <c r="J16" s="13">
        <v>979.66</v>
      </c>
      <c r="K16" s="13">
        <v>244.05</v>
      </c>
      <c r="L16" s="13">
        <v>0</v>
      </c>
      <c r="M16" s="13">
        <v>0</v>
      </c>
      <c r="N16" s="13">
        <f t="shared" si="0"/>
        <v>1223.71</v>
      </c>
      <c r="O16" s="13">
        <f>N16</f>
        <v>1223.71</v>
      </c>
      <c r="P16" s="14" t="s">
        <v>127</v>
      </c>
      <c r="Q16" s="10" t="s">
        <v>119</v>
      </c>
      <c r="R16" s="11">
        <v>42816.447222222225</v>
      </c>
      <c r="S16" s="10" t="s">
        <v>113</v>
      </c>
      <c r="T16" s="11">
        <v>42816</v>
      </c>
      <c r="V16" s="10" t="s">
        <v>98</v>
      </c>
      <c r="W16" s="15">
        <v>1</v>
      </c>
      <c r="X16" s="15">
        <v>1</v>
      </c>
      <c r="Y16" s="15">
        <v>0</v>
      </c>
      <c r="Z16" s="15">
        <v>1</v>
      </c>
      <c r="AA16" s="15">
        <v>0</v>
      </c>
      <c r="AB16" s="15">
        <v>1</v>
      </c>
    </row>
    <row r="17" spans="1:28" x14ac:dyDescent="0.25">
      <c r="A17" s="16">
        <v>1146118</v>
      </c>
      <c r="B17" t="s">
        <v>93</v>
      </c>
      <c r="C17" t="s">
        <v>109</v>
      </c>
      <c r="D17" t="s">
        <v>100</v>
      </c>
      <c r="E17" t="s">
        <v>128</v>
      </c>
      <c r="F17" s="17">
        <v>42416</v>
      </c>
      <c r="G17" s="17">
        <v>42429</v>
      </c>
      <c r="H17" s="18">
        <v>5</v>
      </c>
      <c r="J17" s="19">
        <v>7379.51</v>
      </c>
      <c r="K17" s="19">
        <v>2183.83</v>
      </c>
      <c r="L17" s="19">
        <v>65.819999999999993</v>
      </c>
      <c r="M17" s="19">
        <v>20.25</v>
      </c>
      <c r="N17" s="19">
        <f t="shared" si="0"/>
        <v>9649.41</v>
      </c>
      <c r="O17" s="19">
        <f>SUM(N17:N21)</f>
        <v>16032.060000000001</v>
      </c>
      <c r="P17" s="8" t="s">
        <v>129</v>
      </c>
      <c r="Q17" t="s">
        <v>119</v>
      </c>
      <c r="R17" s="17">
        <v>42549.325439814813</v>
      </c>
      <c r="S17" t="s">
        <v>113</v>
      </c>
      <c r="T17" s="17">
        <v>42549</v>
      </c>
      <c r="V17" t="s">
        <v>98</v>
      </c>
      <c r="W17" s="20">
        <v>1</v>
      </c>
      <c r="X17" s="20">
        <v>1</v>
      </c>
      <c r="Y17" s="20">
        <v>1</v>
      </c>
      <c r="Z17" s="20">
        <v>0</v>
      </c>
      <c r="AA17" s="20">
        <v>1</v>
      </c>
      <c r="AB17" s="20">
        <v>1</v>
      </c>
    </row>
    <row r="18" spans="1:28" x14ac:dyDescent="0.25">
      <c r="A18" s="16">
        <v>1118625</v>
      </c>
      <c r="B18" t="s">
        <v>93</v>
      </c>
      <c r="C18" t="s">
        <v>130</v>
      </c>
      <c r="D18" t="s">
        <v>100</v>
      </c>
      <c r="E18" t="s">
        <v>131</v>
      </c>
      <c r="F18" s="17">
        <v>42284</v>
      </c>
      <c r="G18" s="17">
        <v>42346</v>
      </c>
      <c r="H18" s="18">
        <v>50</v>
      </c>
      <c r="I18" s="18">
        <v>9</v>
      </c>
      <c r="J18" s="19">
        <v>3216.18</v>
      </c>
      <c r="K18" s="19">
        <v>641.20000000000005</v>
      </c>
      <c r="L18" s="19">
        <v>0</v>
      </c>
      <c r="M18" s="19">
        <v>0</v>
      </c>
      <c r="N18" s="19">
        <f t="shared" si="0"/>
        <v>3857.38</v>
      </c>
      <c r="O18" s="19"/>
      <c r="Q18" t="s">
        <v>119</v>
      </c>
      <c r="R18" s="17">
        <v>42549.319050925929</v>
      </c>
      <c r="S18" t="s">
        <v>113</v>
      </c>
      <c r="T18" s="17">
        <v>42549</v>
      </c>
      <c r="V18" t="s">
        <v>98</v>
      </c>
      <c r="W18" s="20">
        <v>1</v>
      </c>
      <c r="X18" s="20">
        <v>1</v>
      </c>
      <c r="Y18" s="20">
        <v>0</v>
      </c>
      <c r="Z18" s="20">
        <v>1</v>
      </c>
      <c r="AA18" s="20">
        <v>0</v>
      </c>
      <c r="AB18" s="20">
        <v>1</v>
      </c>
    </row>
    <row r="19" spans="1:28" x14ac:dyDescent="0.25">
      <c r="A19" s="16">
        <v>1058314</v>
      </c>
      <c r="B19" t="s">
        <v>93</v>
      </c>
      <c r="C19" t="s">
        <v>94</v>
      </c>
      <c r="D19" t="s">
        <v>100</v>
      </c>
      <c r="E19" t="s">
        <v>132</v>
      </c>
      <c r="F19" s="17">
        <v>42024</v>
      </c>
      <c r="G19" s="17">
        <v>42024</v>
      </c>
      <c r="H19" s="18">
        <v>4</v>
      </c>
      <c r="I19" s="18">
        <v>28</v>
      </c>
      <c r="J19" s="19">
        <v>751.04</v>
      </c>
      <c r="K19" s="19">
        <v>83.6</v>
      </c>
      <c r="L19" s="19">
        <v>0</v>
      </c>
      <c r="M19" s="19">
        <v>0</v>
      </c>
      <c r="N19" s="19">
        <f t="shared" si="0"/>
        <v>834.64</v>
      </c>
      <c r="O19" s="19"/>
      <c r="Q19" t="s">
        <v>119</v>
      </c>
      <c r="R19" s="17">
        <v>42485.468599537038</v>
      </c>
      <c r="S19" t="s">
        <v>113</v>
      </c>
      <c r="T19" s="17">
        <v>42485</v>
      </c>
      <c r="V19" t="s">
        <v>98</v>
      </c>
      <c r="W19" s="20">
        <v>1</v>
      </c>
      <c r="X19" s="20">
        <v>1</v>
      </c>
      <c r="Y19" s="20">
        <v>0</v>
      </c>
      <c r="Z19" s="20">
        <v>1</v>
      </c>
      <c r="AA19" s="20">
        <v>0</v>
      </c>
      <c r="AB19" s="20">
        <v>1</v>
      </c>
    </row>
    <row r="20" spans="1:28" x14ac:dyDescent="0.25">
      <c r="A20" s="16">
        <v>1047959</v>
      </c>
      <c r="B20" t="s">
        <v>93</v>
      </c>
      <c r="C20" t="s">
        <v>133</v>
      </c>
      <c r="D20" t="s">
        <v>100</v>
      </c>
      <c r="E20" t="s">
        <v>134</v>
      </c>
      <c r="F20" s="17">
        <v>41943</v>
      </c>
      <c r="G20" s="17">
        <v>41992</v>
      </c>
      <c r="H20" s="18">
        <v>8</v>
      </c>
      <c r="I20" s="18">
        <v>37</v>
      </c>
      <c r="J20" s="19">
        <v>871.35</v>
      </c>
      <c r="K20" s="19">
        <v>292.32</v>
      </c>
      <c r="L20" s="19">
        <v>0</v>
      </c>
      <c r="M20" s="19">
        <v>0</v>
      </c>
      <c r="N20" s="19">
        <f t="shared" si="0"/>
        <v>1163.67</v>
      </c>
      <c r="O20" s="19"/>
      <c r="Q20" t="s">
        <v>119</v>
      </c>
      <c r="R20" s="17">
        <v>42485.467673611114</v>
      </c>
      <c r="S20" t="s">
        <v>113</v>
      </c>
      <c r="T20" s="17">
        <v>42485</v>
      </c>
      <c r="V20" t="s">
        <v>98</v>
      </c>
      <c r="W20" s="20">
        <v>1</v>
      </c>
      <c r="X20" s="20">
        <v>1</v>
      </c>
      <c r="Y20" s="20">
        <v>0</v>
      </c>
      <c r="Z20" s="20">
        <v>1</v>
      </c>
      <c r="AA20" s="20">
        <v>0</v>
      </c>
      <c r="AB20" s="20">
        <v>1</v>
      </c>
    </row>
    <row r="21" spans="1:28" x14ac:dyDescent="0.25">
      <c r="A21" s="16">
        <v>1046690</v>
      </c>
      <c r="B21" t="s">
        <v>93</v>
      </c>
      <c r="C21" t="s">
        <v>94</v>
      </c>
      <c r="D21" t="s">
        <v>100</v>
      </c>
      <c r="E21" t="s">
        <v>135</v>
      </c>
      <c r="F21" s="17">
        <v>41937</v>
      </c>
      <c r="G21" s="17">
        <v>41939</v>
      </c>
      <c r="H21" s="18">
        <v>5</v>
      </c>
      <c r="I21" s="18">
        <v>16</v>
      </c>
      <c r="J21" s="19">
        <v>425.52</v>
      </c>
      <c r="K21" s="19">
        <v>101.44</v>
      </c>
      <c r="L21" s="19">
        <v>0</v>
      </c>
      <c r="M21" s="19">
        <v>0</v>
      </c>
      <c r="N21" s="19">
        <f t="shared" si="0"/>
        <v>526.96</v>
      </c>
      <c r="O21" s="19"/>
      <c r="Q21" t="s">
        <v>119</v>
      </c>
      <c r="R21" s="17">
        <v>42485.465983796297</v>
      </c>
      <c r="S21" t="s">
        <v>113</v>
      </c>
      <c r="T21" s="17">
        <v>42485</v>
      </c>
      <c r="V21" t="s">
        <v>98</v>
      </c>
      <c r="W21" s="20">
        <v>1</v>
      </c>
      <c r="X21" s="20">
        <v>1</v>
      </c>
      <c r="Y21" s="20">
        <v>0</v>
      </c>
      <c r="Z21" s="20">
        <v>1</v>
      </c>
      <c r="AA21" s="20">
        <v>0</v>
      </c>
      <c r="AB21" s="20">
        <v>1</v>
      </c>
    </row>
    <row r="22" spans="1:28" s="10" customFormat="1" x14ac:dyDescent="0.25">
      <c r="A22" s="9">
        <v>984402</v>
      </c>
      <c r="B22" s="10" t="s">
        <v>93</v>
      </c>
      <c r="C22" s="10" t="s">
        <v>136</v>
      </c>
      <c r="D22" s="10" t="s">
        <v>100</v>
      </c>
      <c r="E22" s="10" t="s">
        <v>137</v>
      </c>
      <c r="F22" s="11">
        <v>41598</v>
      </c>
      <c r="G22" s="11">
        <v>41821</v>
      </c>
      <c r="H22" s="12">
        <v>100</v>
      </c>
      <c r="J22" s="13">
        <v>103934.75</v>
      </c>
      <c r="K22" s="13">
        <v>11481.42</v>
      </c>
      <c r="L22" s="13">
        <v>18598.580000000002</v>
      </c>
      <c r="M22" s="13">
        <v>1500.54</v>
      </c>
      <c r="N22" s="13">
        <f t="shared" si="0"/>
        <v>135515.29</v>
      </c>
      <c r="O22" s="13">
        <f>SUM(N22:N26)</f>
        <v>155700.65</v>
      </c>
      <c r="P22" s="14" t="s">
        <v>138</v>
      </c>
      <c r="Q22" s="10" t="s">
        <v>119</v>
      </c>
      <c r="R22" s="11">
        <v>41885.577060185184</v>
      </c>
      <c r="S22" s="10" t="s">
        <v>113</v>
      </c>
      <c r="T22" s="11">
        <v>41885</v>
      </c>
      <c r="V22" s="10" t="s">
        <v>98</v>
      </c>
      <c r="W22" s="15">
        <v>1</v>
      </c>
      <c r="X22" s="15">
        <v>1</v>
      </c>
      <c r="Y22" s="15">
        <v>1</v>
      </c>
      <c r="Z22" s="15">
        <v>0</v>
      </c>
      <c r="AA22" s="15">
        <v>1</v>
      </c>
      <c r="AB22" s="15">
        <v>1</v>
      </c>
    </row>
    <row r="23" spans="1:28" s="10" customFormat="1" x14ac:dyDescent="0.25">
      <c r="A23" s="9">
        <v>965752</v>
      </c>
      <c r="B23" s="10" t="s">
        <v>93</v>
      </c>
      <c r="C23" s="10" t="s">
        <v>139</v>
      </c>
      <c r="D23" s="10" t="s">
        <v>100</v>
      </c>
      <c r="E23" s="10" t="s">
        <v>140</v>
      </c>
      <c r="F23" s="11">
        <v>41507</v>
      </c>
      <c r="G23" s="11">
        <v>41514</v>
      </c>
      <c r="H23" s="12">
        <v>3</v>
      </c>
      <c r="I23" s="12">
        <v>80</v>
      </c>
      <c r="J23" s="13">
        <v>7777.39</v>
      </c>
      <c r="K23" s="13">
        <v>5148.9799999999996</v>
      </c>
      <c r="L23" s="13">
        <v>0</v>
      </c>
      <c r="M23" s="13">
        <v>0</v>
      </c>
      <c r="N23" s="13">
        <f t="shared" si="0"/>
        <v>12926.369999999999</v>
      </c>
      <c r="O23" s="13"/>
      <c r="P23" s="14"/>
      <c r="Q23" s="10" t="s">
        <v>119</v>
      </c>
      <c r="R23" s="11">
        <v>41885.568287037036</v>
      </c>
      <c r="S23" s="10" t="s">
        <v>113</v>
      </c>
      <c r="T23" s="11">
        <v>41885</v>
      </c>
      <c r="V23" s="10" t="s">
        <v>98</v>
      </c>
      <c r="W23" s="15">
        <v>1</v>
      </c>
      <c r="X23" s="15">
        <v>1</v>
      </c>
      <c r="Y23" s="15">
        <v>0</v>
      </c>
      <c r="Z23" s="15">
        <v>1</v>
      </c>
      <c r="AA23" s="15">
        <v>0</v>
      </c>
      <c r="AB23" s="15">
        <v>1</v>
      </c>
    </row>
    <row r="24" spans="1:28" s="10" customFormat="1" x14ac:dyDescent="0.25">
      <c r="A24" s="9">
        <v>965751</v>
      </c>
      <c r="B24" s="10" t="s">
        <v>93</v>
      </c>
      <c r="C24" s="10" t="s">
        <v>141</v>
      </c>
      <c r="D24" s="10" t="s">
        <v>100</v>
      </c>
      <c r="E24" s="10" t="s">
        <v>142</v>
      </c>
      <c r="F24" s="11">
        <v>41507</v>
      </c>
      <c r="G24" s="11">
        <v>41610</v>
      </c>
      <c r="H24" s="12">
        <v>10</v>
      </c>
      <c r="I24" s="12">
        <v>15</v>
      </c>
      <c r="J24" s="13">
        <v>3759.01</v>
      </c>
      <c r="K24" s="13">
        <v>1375.42</v>
      </c>
      <c r="L24" s="13">
        <v>0</v>
      </c>
      <c r="M24" s="13">
        <v>0</v>
      </c>
      <c r="N24" s="13">
        <f t="shared" si="0"/>
        <v>5134.43</v>
      </c>
      <c r="O24" s="13"/>
      <c r="P24" s="14"/>
      <c r="Q24" s="10" t="s">
        <v>119</v>
      </c>
      <c r="R24" s="11">
        <v>41885.567986111113</v>
      </c>
      <c r="S24" s="10" t="s">
        <v>113</v>
      </c>
      <c r="T24" s="11">
        <v>41885</v>
      </c>
      <c r="V24" s="10" t="s">
        <v>98</v>
      </c>
      <c r="W24" s="15">
        <v>1</v>
      </c>
      <c r="X24" s="15">
        <v>1</v>
      </c>
      <c r="Y24" s="15">
        <v>0</v>
      </c>
      <c r="Z24" s="15">
        <v>1</v>
      </c>
      <c r="AA24" s="15">
        <v>0</v>
      </c>
      <c r="AB24" s="15">
        <v>1</v>
      </c>
    </row>
    <row r="25" spans="1:28" s="10" customFormat="1" x14ac:dyDescent="0.25">
      <c r="A25" s="9">
        <v>965749</v>
      </c>
      <c r="B25" s="10" t="s">
        <v>93</v>
      </c>
      <c r="C25" s="10" t="s">
        <v>130</v>
      </c>
      <c r="D25" s="10" t="s">
        <v>100</v>
      </c>
      <c r="E25" s="10" t="s">
        <v>143</v>
      </c>
      <c r="F25" s="11">
        <v>41507</v>
      </c>
      <c r="G25" s="11">
        <v>41516</v>
      </c>
      <c r="H25" s="12">
        <v>5</v>
      </c>
      <c r="I25" s="12">
        <v>3</v>
      </c>
      <c r="J25" s="13">
        <v>1591.82</v>
      </c>
      <c r="K25" s="13">
        <v>532.74</v>
      </c>
      <c r="L25" s="13">
        <v>0</v>
      </c>
      <c r="M25" s="13">
        <v>0</v>
      </c>
      <c r="N25" s="13">
        <f t="shared" si="0"/>
        <v>2124.56</v>
      </c>
      <c r="O25" s="13"/>
      <c r="P25" s="14"/>
      <c r="Q25" s="10" t="s">
        <v>119</v>
      </c>
      <c r="R25" s="11">
        <v>41885.567777777775</v>
      </c>
      <c r="S25" s="10" t="s">
        <v>113</v>
      </c>
      <c r="T25" s="11">
        <v>41885</v>
      </c>
      <c r="V25" s="10" t="s">
        <v>98</v>
      </c>
      <c r="W25" s="15">
        <v>1</v>
      </c>
      <c r="X25" s="15">
        <v>1</v>
      </c>
      <c r="Y25" s="15">
        <v>0</v>
      </c>
      <c r="Z25" s="15">
        <v>1</v>
      </c>
      <c r="AA25" s="15">
        <v>0</v>
      </c>
      <c r="AB25" s="15">
        <v>1</v>
      </c>
    </row>
    <row r="26" spans="1:28" s="10" customFormat="1" x14ac:dyDescent="0.25">
      <c r="A26" s="9">
        <v>965747</v>
      </c>
      <c r="B26" s="10" t="s">
        <v>93</v>
      </c>
      <c r="C26" s="10" t="s">
        <v>139</v>
      </c>
      <c r="D26" s="10" t="s">
        <v>100</v>
      </c>
      <c r="E26" s="10" t="s">
        <v>144</v>
      </c>
      <c r="F26" s="11">
        <v>41507</v>
      </c>
      <c r="G26" s="11">
        <v>41507</v>
      </c>
      <c r="H26" s="12">
        <v>50</v>
      </c>
      <c r="J26" s="13">
        <v>0</v>
      </c>
      <c r="K26" s="13">
        <v>0</v>
      </c>
      <c r="L26" s="13">
        <v>0</v>
      </c>
      <c r="M26" s="13">
        <v>0</v>
      </c>
      <c r="N26" s="13">
        <f t="shared" si="0"/>
        <v>0</v>
      </c>
      <c r="O26" s="13"/>
      <c r="P26" s="14"/>
      <c r="Q26" s="10" t="s">
        <v>119</v>
      </c>
      <c r="R26" s="11">
        <v>41885.567557870374</v>
      </c>
      <c r="S26" s="10" t="s">
        <v>113</v>
      </c>
      <c r="T26" s="11">
        <v>41885</v>
      </c>
      <c r="V26" s="10" t="s">
        <v>98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1</v>
      </c>
    </row>
    <row r="27" spans="1:28" x14ac:dyDescent="0.25">
      <c r="A27" s="16">
        <v>1005934</v>
      </c>
      <c r="B27" t="s">
        <v>102</v>
      </c>
      <c r="C27" t="s">
        <v>145</v>
      </c>
      <c r="D27" t="s">
        <v>100</v>
      </c>
      <c r="E27" t="s">
        <v>146</v>
      </c>
      <c r="F27" s="17">
        <v>41726</v>
      </c>
      <c r="G27" s="17">
        <v>41739</v>
      </c>
      <c r="H27" s="18">
        <v>64</v>
      </c>
      <c r="I27" s="18">
        <v>3076</v>
      </c>
      <c r="J27" s="19">
        <v>0</v>
      </c>
      <c r="K27" s="19">
        <v>0</v>
      </c>
      <c r="L27" s="19">
        <v>0</v>
      </c>
      <c r="M27" s="19">
        <v>6767.2</v>
      </c>
      <c r="N27" s="19">
        <f t="shared" si="0"/>
        <v>6767.2</v>
      </c>
      <c r="O27" s="19">
        <f>N27</f>
        <v>6767.2</v>
      </c>
      <c r="P27" s="8" t="s">
        <v>147</v>
      </c>
      <c r="Q27" t="s">
        <v>119</v>
      </c>
      <c r="R27" s="17">
        <v>41751.532372685186</v>
      </c>
      <c r="S27" t="s">
        <v>148</v>
      </c>
      <c r="T27" s="17">
        <v>41751</v>
      </c>
      <c r="V27" t="s">
        <v>98</v>
      </c>
      <c r="W27" s="20">
        <v>0</v>
      </c>
      <c r="X27" s="20">
        <v>0</v>
      </c>
      <c r="Y27" s="20">
        <v>0</v>
      </c>
      <c r="Z27" s="20">
        <v>1</v>
      </c>
      <c r="AA27" s="20">
        <v>1</v>
      </c>
      <c r="AB27" s="20">
        <v>1</v>
      </c>
    </row>
    <row r="28" spans="1:28" s="10" customFormat="1" x14ac:dyDescent="0.25">
      <c r="A28" s="9">
        <v>700277</v>
      </c>
      <c r="B28" s="10" t="s">
        <v>93</v>
      </c>
      <c r="C28" s="10" t="s">
        <v>94</v>
      </c>
      <c r="D28" s="10" t="s">
        <v>100</v>
      </c>
      <c r="E28" s="10" t="s">
        <v>149</v>
      </c>
      <c r="F28" s="11">
        <v>40421</v>
      </c>
      <c r="G28" s="11">
        <v>40429</v>
      </c>
      <c r="H28" s="12">
        <v>8</v>
      </c>
      <c r="I28" s="12">
        <v>114</v>
      </c>
      <c r="J28" s="13">
        <v>2297.0100000000002</v>
      </c>
      <c r="K28" s="13">
        <v>1433.58</v>
      </c>
      <c r="L28" s="13">
        <v>0</v>
      </c>
      <c r="M28" s="13">
        <v>0</v>
      </c>
      <c r="N28" s="13">
        <f t="shared" si="0"/>
        <v>3730.59</v>
      </c>
      <c r="O28" s="13">
        <f>SUM(N28:N34)</f>
        <v>86661.010000000009</v>
      </c>
      <c r="P28" s="14" t="s">
        <v>150</v>
      </c>
      <c r="Q28" s="10" t="s">
        <v>119</v>
      </c>
      <c r="R28" s="11">
        <v>41281.520138888889</v>
      </c>
      <c r="S28" s="10" t="s">
        <v>113</v>
      </c>
      <c r="T28" s="11">
        <v>41281</v>
      </c>
      <c r="V28" s="10" t="s">
        <v>98</v>
      </c>
      <c r="W28" s="15">
        <v>1</v>
      </c>
      <c r="X28" s="15">
        <v>1</v>
      </c>
      <c r="Y28" s="15">
        <v>0</v>
      </c>
      <c r="Z28" s="15">
        <v>1</v>
      </c>
      <c r="AA28" s="15">
        <v>0</v>
      </c>
      <c r="AB28" s="15">
        <v>1</v>
      </c>
    </row>
    <row r="29" spans="1:28" s="10" customFormat="1" x14ac:dyDescent="0.25">
      <c r="A29" s="9">
        <v>865773</v>
      </c>
      <c r="B29" s="10" t="s">
        <v>93</v>
      </c>
      <c r="C29" s="10" t="s">
        <v>94</v>
      </c>
      <c r="D29" s="10" t="s">
        <v>100</v>
      </c>
      <c r="E29" s="10" t="s">
        <v>151</v>
      </c>
      <c r="F29" s="11">
        <v>41059</v>
      </c>
      <c r="G29" s="11">
        <v>41061</v>
      </c>
      <c r="H29" s="12">
        <v>4</v>
      </c>
      <c r="I29" s="12">
        <v>28</v>
      </c>
      <c r="J29" s="13">
        <v>626.12</v>
      </c>
      <c r="K29" s="13">
        <v>123.2</v>
      </c>
      <c r="L29" s="13">
        <v>0</v>
      </c>
      <c r="M29" s="13">
        <v>0</v>
      </c>
      <c r="N29" s="13">
        <f t="shared" si="0"/>
        <v>749.32</v>
      </c>
      <c r="O29" s="13"/>
      <c r="P29" s="14"/>
      <c r="Q29" s="10" t="s">
        <v>119</v>
      </c>
      <c r="R29" s="11">
        <v>41240.524108796293</v>
      </c>
      <c r="S29" s="10" t="s">
        <v>113</v>
      </c>
      <c r="T29" s="11">
        <v>41240</v>
      </c>
      <c r="V29" s="10" t="s">
        <v>98</v>
      </c>
      <c r="W29" s="15">
        <v>1</v>
      </c>
      <c r="X29" s="15">
        <v>1</v>
      </c>
      <c r="Y29" s="15">
        <v>0</v>
      </c>
      <c r="Z29" s="15">
        <v>1</v>
      </c>
      <c r="AA29" s="15">
        <v>0</v>
      </c>
      <c r="AB29" s="15">
        <v>1</v>
      </c>
    </row>
    <row r="30" spans="1:28" s="10" customFormat="1" x14ac:dyDescent="0.25">
      <c r="A30" s="9">
        <v>693298</v>
      </c>
      <c r="B30" s="10" t="s">
        <v>93</v>
      </c>
      <c r="C30" s="10" t="s">
        <v>152</v>
      </c>
      <c r="D30" s="10" t="s">
        <v>153</v>
      </c>
      <c r="E30" s="10" t="s">
        <v>154</v>
      </c>
      <c r="F30" s="11">
        <v>40403</v>
      </c>
      <c r="G30" s="11">
        <v>40408</v>
      </c>
      <c r="H30" s="12">
        <v>8</v>
      </c>
      <c r="I30" s="12">
        <v>131</v>
      </c>
      <c r="J30" s="13">
        <v>2817.19</v>
      </c>
      <c r="K30" s="13">
        <v>3015</v>
      </c>
      <c r="L30" s="13">
        <v>0</v>
      </c>
      <c r="M30" s="13">
        <v>0</v>
      </c>
      <c r="N30" s="13">
        <f t="shared" si="0"/>
        <v>5832.1900000000005</v>
      </c>
      <c r="O30" s="13"/>
      <c r="P30" s="14"/>
      <c r="Q30" s="10" t="s">
        <v>119</v>
      </c>
      <c r="R30" s="11">
        <v>41240.521747685183</v>
      </c>
      <c r="S30" s="10" t="s">
        <v>113</v>
      </c>
      <c r="T30" s="11">
        <v>41240</v>
      </c>
      <c r="V30" s="10" t="s">
        <v>98</v>
      </c>
      <c r="W30" s="15">
        <v>1</v>
      </c>
      <c r="X30" s="15">
        <v>1</v>
      </c>
      <c r="Y30" s="15">
        <v>0</v>
      </c>
      <c r="Z30" s="15">
        <v>1</v>
      </c>
      <c r="AA30" s="15">
        <v>0</v>
      </c>
      <c r="AB30" s="15">
        <v>1</v>
      </c>
    </row>
    <row r="31" spans="1:28" s="10" customFormat="1" x14ac:dyDescent="0.25">
      <c r="A31" s="9">
        <v>633632</v>
      </c>
      <c r="B31" s="10" t="s">
        <v>93</v>
      </c>
      <c r="C31" s="10" t="s">
        <v>94</v>
      </c>
      <c r="D31" s="10" t="s">
        <v>100</v>
      </c>
      <c r="E31" s="10" t="s">
        <v>155</v>
      </c>
      <c r="F31" s="11">
        <v>40200</v>
      </c>
      <c r="G31" s="11">
        <v>41261</v>
      </c>
      <c r="H31" s="12">
        <v>40</v>
      </c>
      <c r="I31" s="12">
        <v>2493</v>
      </c>
      <c r="J31" s="13">
        <v>55734.45</v>
      </c>
      <c r="K31" s="13">
        <v>11163.99</v>
      </c>
      <c r="L31" s="13">
        <v>2.97</v>
      </c>
      <c r="M31" s="13">
        <v>1308.32</v>
      </c>
      <c r="N31" s="13">
        <f t="shared" si="0"/>
        <v>68209.73000000001</v>
      </c>
      <c r="O31" s="13"/>
      <c r="P31" s="14"/>
      <c r="Q31" s="10" t="s">
        <v>119</v>
      </c>
      <c r="R31" s="11">
        <v>41149.595011574071</v>
      </c>
      <c r="S31" s="10" t="s">
        <v>113</v>
      </c>
      <c r="T31" s="11">
        <v>41149</v>
      </c>
      <c r="V31" s="10" t="s">
        <v>98</v>
      </c>
      <c r="W31" s="15">
        <v>1</v>
      </c>
      <c r="X31" s="15">
        <v>1</v>
      </c>
      <c r="Y31" s="15">
        <v>1</v>
      </c>
      <c r="Z31" s="15">
        <v>1</v>
      </c>
      <c r="AA31" s="15">
        <v>1</v>
      </c>
      <c r="AB31" s="15">
        <v>1</v>
      </c>
    </row>
    <row r="32" spans="1:28" s="10" customFormat="1" x14ac:dyDescent="0.25">
      <c r="A32" s="9">
        <v>580489</v>
      </c>
      <c r="B32" s="10" t="s">
        <v>93</v>
      </c>
      <c r="C32" s="10" t="s">
        <v>109</v>
      </c>
      <c r="D32" s="10" t="s">
        <v>100</v>
      </c>
      <c r="E32" s="10" t="s">
        <v>156</v>
      </c>
      <c r="F32" s="11">
        <v>39986</v>
      </c>
      <c r="G32" s="11">
        <v>39987.333333333336</v>
      </c>
      <c r="H32" s="12">
        <v>5</v>
      </c>
      <c r="J32" s="13">
        <v>110.97</v>
      </c>
      <c r="K32" s="13">
        <v>18.899999999999999</v>
      </c>
      <c r="L32" s="13">
        <v>0</v>
      </c>
      <c r="M32" s="13">
        <v>0</v>
      </c>
      <c r="N32" s="13">
        <f t="shared" si="0"/>
        <v>129.87</v>
      </c>
      <c r="O32" s="13"/>
      <c r="P32" s="14"/>
      <c r="Q32" s="10" t="s">
        <v>119</v>
      </c>
      <c r="R32" s="11">
        <v>41110.561828703707</v>
      </c>
      <c r="S32" s="10" t="s">
        <v>113</v>
      </c>
      <c r="T32" s="11">
        <v>41110</v>
      </c>
      <c r="V32" s="10" t="s">
        <v>98</v>
      </c>
      <c r="W32" s="15">
        <v>1</v>
      </c>
      <c r="X32" s="15">
        <v>1</v>
      </c>
      <c r="Y32" s="15">
        <v>0</v>
      </c>
      <c r="Z32" s="15">
        <v>0</v>
      </c>
      <c r="AA32" s="15">
        <v>0</v>
      </c>
      <c r="AB32" s="15">
        <v>1</v>
      </c>
    </row>
    <row r="33" spans="1:28" s="10" customFormat="1" x14ac:dyDescent="0.25">
      <c r="A33" s="9">
        <v>460264</v>
      </c>
      <c r="B33" s="10" t="s">
        <v>93</v>
      </c>
      <c r="C33" s="10" t="s">
        <v>130</v>
      </c>
      <c r="D33" s="10" t="s">
        <v>100</v>
      </c>
      <c r="E33" s="10" t="s">
        <v>157</v>
      </c>
      <c r="F33" s="11">
        <v>39532</v>
      </c>
      <c r="G33" s="11">
        <v>39534.333333333336</v>
      </c>
      <c r="H33" s="12">
        <v>50</v>
      </c>
      <c r="J33" s="13">
        <v>3630.12</v>
      </c>
      <c r="K33" s="13">
        <v>752.51</v>
      </c>
      <c r="L33" s="13">
        <v>0</v>
      </c>
      <c r="M33" s="13">
        <v>0</v>
      </c>
      <c r="N33" s="13">
        <f t="shared" si="0"/>
        <v>4382.63</v>
      </c>
      <c r="O33" s="13"/>
      <c r="P33" s="14"/>
      <c r="Q33" s="10" t="s">
        <v>119</v>
      </c>
      <c r="R33" s="11">
        <v>41109.598622685182</v>
      </c>
      <c r="S33" s="10" t="s">
        <v>113</v>
      </c>
      <c r="T33" s="11">
        <v>41109</v>
      </c>
      <c r="V33" s="10" t="s">
        <v>98</v>
      </c>
      <c r="W33" s="15">
        <v>1</v>
      </c>
      <c r="X33" s="15">
        <v>1</v>
      </c>
      <c r="Y33" s="15">
        <v>0</v>
      </c>
      <c r="Z33" s="15">
        <v>0</v>
      </c>
      <c r="AA33" s="15">
        <v>0</v>
      </c>
      <c r="AB33" s="15">
        <v>1</v>
      </c>
    </row>
    <row r="34" spans="1:28" s="10" customFormat="1" x14ac:dyDescent="0.25">
      <c r="A34" s="9">
        <v>450563</v>
      </c>
      <c r="B34" s="10" t="s">
        <v>93</v>
      </c>
      <c r="C34" s="10" t="s">
        <v>136</v>
      </c>
      <c r="D34" s="10" t="s">
        <v>100</v>
      </c>
      <c r="E34" s="10" t="s">
        <v>158</v>
      </c>
      <c r="F34" s="11">
        <v>39500</v>
      </c>
      <c r="G34" s="11">
        <v>39503</v>
      </c>
      <c r="H34" s="12">
        <v>40</v>
      </c>
      <c r="J34" s="13">
        <v>2846.6</v>
      </c>
      <c r="K34" s="13">
        <v>780.08</v>
      </c>
      <c r="L34" s="13">
        <v>0</v>
      </c>
      <c r="M34" s="13">
        <v>0</v>
      </c>
      <c r="N34" s="13">
        <f t="shared" si="0"/>
        <v>3626.68</v>
      </c>
      <c r="O34" s="13"/>
      <c r="P34" s="14"/>
      <c r="Q34" s="10" t="s">
        <v>119</v>
      </c>
      <c r="R34" s="11">
        <v>41109.593946759262</v>
      </c>
      <c r="S34" s="10" t="s">
        <v>113</v>
      </c>
      <c r="T34" s="11">
        <v>41109</v>
      </c>
      <c r="V34" s="10" t="s">
        <v>98</v>
      </c>
      <c r="W34" s="15">
        <v>1</v>
      </c>
      <c r="X34" s="15">
        <v>1</v>
      </c>
      <c r="Y34" s="15">
        <v>0</v>
      </c>
      <c r="Z34" s="15">
        <v>0</v>
      </c>
      <c r="AA34" s="15">
        <v>0</v>
      </c>
      <c r="AB34" s="15">
        <v>1</v>
      </c>
    </row>
    <row r="35" spans="1:28" x14ac:dyDescent="0.25">
      <c r="A35" s="16">
        <v>632262</v>
      </c>
      <c r="B35" t="s">
        <v>159</v>
      </c>
      <c r="C35" t="s">
        <v>145</v>
      </c>
      <c r="D35" t="s">
        <v>160</v>
      </c>
      <c r="E35" t="s">
        <v>161</v>
      </c>
      <c r="F35" s="17">
        <v>40197</v>
      </c>
      <c r="G35" s="17">
        <v>40197.333333333336</v>
      </c>
      <c r="H35" s="18">
        <v>1500</v>
      </c>
      <c r="J35" s="19">
        <v>0</v>
      </c>
      <c r="K35" s="19">
        <v>0</v>
      </c>
      <c r="L35" s="19">
        <v>0</v>
      </c>
      <c r="M35" s="19">
        <v>0</v>
      </c>
      <c r="N35" s="19">
        <f t="shared" si="0"/>
        <v>0</v>
      </c>
      <c r="O35" s="19">
        <f>SUM(N35:N38)</f>
        <v>552.97970000000009</v>
      </c>
      <c r="P35" s="8" t="s">
        <v>162</v>
      </c>
      <c r="Q35" t="s">
        <v>119</v>
      </c>
      <c r="R35" s="17">
        <v>40757.366342592592</v>
      </c>
      <c r="S35" t="s">
        <v>163</v>
      </c>
      <c r="T35" s="17">
        <v>40757</v>
      </c>
      <c r="V35" t="s">
        <v>164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1</v>
      </c>
    </row>
    <row r="36" spans="1:28" x14ac:dyDescent="0.25">
      <c r="A36" s="16">
        <v>632537</v>
      </c>
      <c r="B36" t="s">
        <v>159</v>
      </c>
      <c r="C36" t="s">
        <v>133</v>
      </c>
      <c r="D36" t="s">
        <v>100</v>
      </c>
      <c r="E36" t="s">
        <v>165</v>
      </c>
      <c r="F36" s="17">
        <v>40198</v>
      </c>
      <c r="G36" s="17">
        <v>40680</v>
      </c>
      <c r="H36" s="18">
        <v>15</v>
      </c>
      <c r="I36" s="18">
        <v>4.5</v>
      </c>
      <c r="J36" s="19">
        <v>111.15300000000001</v>
      </c>
      <c r="K36" s="19">
        <v>48.2</v>
      </c>
      <c r="L36" s="19">
        <v>0</v>
      </c>
      <c r="M36" s="19">
        <v>0</v>
      </c>
      <c r="N36" s="19">
        <f t="shared" si="0"/>
        <v>159.35300000000001</v>
      </c>
      <c r="O36" s="19"/>
      <c r="Q36" t="s">
        <v>119</v>
      </c>
      <c r="R36" s="17">
        <v>40753.528749999998</v>
      </c>
      <c r="S36" t="s">
        <v>163</v>
      </c>
      <c r="T36" s="17">
        <v>40753</v>
      </c>
      <c r="V36" t="s">
        <v>164</v>
      </c>
      <c r="W36" s="20">
        <v>1</v>
      </c>
      <c r="X36" s="20">
        <v>1</v>
      </c>
      <c r="Y36" s="20">
        <v>0</v>
      </c>
      <c r="Z36" s="20">
        <v>1</v>
      </c>
      <c r="AA36" s="20">
        <v>0</v>
      </c>
      <c r="AB36" s="20">
        <v>1</v>
      </c>
    </row>
    <row r="37" spans="1:28" x14ac:dyDescent="0.25">
      <c r="A37" s="16">
        <v>632238</v>
      </c>
      <c r="B37" t="s">
        <v>159</v>
      </c>
      <c r="C37" t="s">
        <v>99</v>
      </c>
      <c r="D37" t="s">
        <v>160</v>
      </c>
      <c r="E37" t="s">
        <v>166</v>
      </c>
      <c r="F37" s="17">
        <v>40197</v>
      </c>
      <c r="G37" s="17">
        <v>40709</v>
      </c>
      <c r="H37" s="18">
        <v>6000</v>
      </c>
      <c r="I37" s="18">
        <v>10101.299999999999</v>
      </c>
      <c r="J37" s="19">
        <v>214.02719999999999</v>
      </c>
      <c r="K37" s="19">
        <v>179.59950000000001</v>
      </c>
      <c r="L37" s="19">
        <v>0</v>
      </c>
      <c r="M37" s="19">
        <v>0</v>
      </c>
      <c r="N37" s="19">
        <f t="shared" si="0"/>
        <v>393.62670000000003</v>
      </c>
      <c r="O37" s="19"/>
      <c r="Q37" t="s">
        <v>119</v>
      </c>
      <c r="R37" s="17">
        <v>40753.474328703705</v>
      </c>
      <c r="S37" t="s">
        <v>163</v>
      </c>
      <c r="T37" s="17">
        <v>40753</v>
      </c>
      <c r="V37" t="s">
        <v>164</v>
      </c>
      <c r="W37" s="20">
        <v>1</v>
      </c>
      <c r="X37" s="20">
        <v>1</v>
      </c>
      <c r="Y37" s="20">
        <v>0</v>
      </c>
      <c r="Z37" s="20">
        <v>1</v>
      </c>
      <c r="AA37" s="20">
        <v>0</v>
      </c>
      <c r="AB37" s="20">
        <v>1</v>
      </c>
    </row>
    <row r="38" spans="1:28" x14ac:dyDescent="0.25">
      <c r="A38" s="16">
        <v>632224</v>
      </c>
      <c r="B38" t="s">
        <v>159</v>
      </c>
      <c r="C38" t="s">
        <v>167</v>
      </c>
      <c r="D38" t="s">
        <v>160</v>
      </c>
      <c r="E38" t="s">
        <v>168</v>
      </c>
      <c r="F38" s="17">
        <v>40197</v>
      </c>
      <c r="G38" s="17">
        <v>40197.333333333336</v>
      </c>
      <c r="H38" s="18">
        <v>1040</v>
      </c>
      <c r="J38" s="19">
        <v>0</v>
      </c>
      <c r="K38" s="19">
        <v>0</v>
      </c>
      <c r="L38" s="19">
        <v>0</v>
      </c>
      <c r="M38" s="19">
        <v>0</v>
      </c>
      <c r="N38" s="19">
        <f t="shared" si="0"/>
        <v>0</v>
      </c>
      <c r="O38" s="19"/>
      <c r="Q38" t="s">
        <v>119</v>
      </c>
      <c r="R38" s="17">
        <v>40753.443171296298</v>
      </c>
      <c r="S38" t="s">
        <v>163</v>
      </c>
      <c r="T38" s="17">
        <v>40753</v>
      </c>
      <c r="V38" t="s">
        <v>164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1</v>
      </c>
    </row>
    <row r="39" spans="1:28" s="10" customFormat="1" x14ac:dyDescent="0.25">
      <c r="A39" s="9">
        <v>684086</v>
      </c>
      <c r="B39" s="10" t="s">
        <v>102</v>
      </c>
      <c r="C39" s="10" t="s">
        <v>145</v>
      </c>
      <c r="D39" s="10" t="s">
        <v>160</v>
      </c>
      <c r="E39" s="10" t="s">
        <v>169</v>
      </c>
      <c r="F39" s="11">
        <v>40298</v>
      </c>
      <c r="G39" s="11">
        <v>40388</v>
      </c>
      <c r="H39" s="12">
        <v>8250</v>
      </c>
      <c r="J39" s="13">
        <v>0</v>
      </c>
      <c r="K39" s="13">
        <v>0</v>
      </c>
      <c r="L39" s="13">
        <v>0</v>
      </c>
      <c r="M39" s="13">
        <v>346536.1</v>
      </c>
      <c r="N39" s="13">
        <f t="shared" si="0"/>
        <v>346536.1</v>
      </c>
      <c r="O39" s="13">
        <f>N39</f>
        <v>346536.1</v>
      </c>
      <c r="P39" s="14" t="s">
        <v>170</v>
      </c>
      <c r="Q39" s="10" t="s">
        <v>119</v>
      </c>
      <c r="R39" s="11">
        <v>40388</v>
      </c>
      <c r="S39" s="10" t="s">
        <v>171</v>
      </c>
      <c r="T39" s="11">
        <v>40815</v>
      </c>
      <c r="V39" s="10" t="s">
        <v>98</v>
      </c>
      <c r="W39" s="15">
        <v>0</v>
      </c>
      <c r="X39" s="15">
        <v>0</v>
      </c>
      <c r="Y39" s="15">
        <v>0</v>
      </c>
      <c r="Z39" s="15">
        <v>0</v>
      </c>
      <c r="AA39" s="15">
        <v>1</v>
      </c>
      <c r="AB39" s="15">
        <v>1</v>
      </c>
    </row>
    <row r="40" spans="1:28" x14ac:dyDescent="0.25">
      <c r="A40" s="16">
        <v>599860</v>
      </c>
      <c r="B40" t="s">
        <v>93</v>
      </c>
      <c r="C40" t="s">
        <v>94</v>
      </c>
      <c r="D40" t="s">
        <v>100</v>
      </c>
      <c r="E40" t="s">
        <v>172</v>
      </c>
      <c r="F40" s="17">
        <v>40058</v>
      </c>
      <c r="G40" s="17">
        <v>40181</v>
      </c>
      <c r="H40" s="18">
        <v>40</v>
      </c>
      <c r="I40" s="18">
        <v>382.5</v>
      </c>
      <c r="J40" s="19">
        <v>9939.06</v>
      </c>
      <c r="K40" s="19">
        <v>3137.13</v>
      </c>
      <c r="L40" s="19">
        <v>0</v>
      </c>
      <c r="M40" s="19">
        <v>0</v>
      </c>
      <c r="N40" s="19">
        <f t="shared" si="0"/>
        <v>13076.189999999999</v>
      </c>
      <c r="O40" s="19">
        <f>SUM(N40:N47)</f>
        <v>39929.345399999998</v>
      </c>
      <c r="P40" s="8" t="s">
        <v>173</v>
      </c>
      <c r="Q40" t="s">
        <v>119</v>
      </c>
      <c r="R40" s="17">
        <v>40200</v>
      </c>
      <c r="S40" t="s">
        <v>113</v>
      </c>
      <c r="T40" s="17">
        <v>40200.447615740741</v>
      </c>
      <c r="V40" t="s">
        <v>98</v>
      </c>
      <c r="W40" s="20">
        <v>1</v>
      </c>
      <c r="X40" s="20">
        <v>1</v>
      </c>
      <c r="Y40" s="20">
        <v>0</v>
      </c>
      <c r="Z40" s="20">
        <v>1</v>
      </c>
      <c r="AA40" s="20">
        <v>1</v>
      </c>
      <c r="AB40" s="20">
        <v>1</v>
      </c>
    </row>
    <row r="41" spans="1:28" x14ac:dyDescent="0.25">
      <c r="A41" s="16">
        <v>573135</v>
      </c>
      <c r="B41" t="s">
        <v>93</v>
      </c>
      <c r="C41" t="s">
        <v>109</v>
      </c>
      <c r="D41" t="s">
        <v>100</v>
      </c>
      <c r="E41" t="s">
        <v>174</v>
      </c>
      <c r="F41" s="17">
        <v>39957</v>
      </c>
      <c r="G41" s="17">
        <v>39974</v>
      </c>
      <c r="H41" s="18">
        <v>10</v>
      </c>
      <c r="I41" s="18">
        <v>18</v>
      </c>
      <c r="J41" s="19">
        <v>7584.13</v>
      </c>
      <c r="K41" s="19">
        <v>770.19</v>
      </c>
      <c r="L41" s="19">
        <v>84.5</v>
      </c>
      <c r="M41" s="19">
        <v>0</v>
      </c>
      <c r="N41" s="19">
        <f t="shared" si="0"/>
        <v>8438.82</v>
      </c>
      <c r="O41" s="19"/>
      <c r="Q41" t="s">
        <v>119</v>
      </c>
      <c r="R41" s="17">
        <v>40200</v>
      </c>
      <c r="S41" t="s">
        <v>113</v>
      </c>
      <c r="T41" s="17">
        <v>40200.443657407406</v>
      </c>
      <c r="V41" t="s">
        <v>98</v>
      </c>
      <c r="W41" s="20">
        <v>1</v>
      </c>
      <c r="X41" s="20">
        <v>1</v>
      </c>
      <c r="Y41" s="20">
        <v>1</v>
      </c>
      <c r="Z41" s="20">
        <v>1</v>
      </c>
      <c r="AA41" s="20">
        <v>1</v>
      </c>
      <c r="AB41" s="20">
        <v>1</v>
      </c>
    </row>
    <row r="42" spans="1:28" x14ac:dyDescent="0.25">
      <c r="A42" s="16">
        <v>575214</v>
      </c>
      <c r="B42" t="s">
        <v>93</v>
      </c>
      <c r="C42" t="s">
        <v>94</v>
      </c>
      <c r="D42" t="s">
        <v>100</v>
      </c>
      <c r="E42" t="s">
        <v>175</v>
      </c>
      <c r="F42" s="17">
        <v>39966</v>
      </c>
      <c r="G42" s="17">
        <v>39966.333333333336</v>
      </c>
      <c r="H42" s="18">
        <v>1</v>
      </c>
      <c r="I42" s="18">
        <v>35</v>
      </c>
      <c r="J42" s="19">
        <v>929.15</v>
      </c>
      <c r="K42" s="19">
        <v>148.44999999999999</v>
      </c>
      <c r="L42" s="19">
        <v>0</v>
      </c>
      <c r="M42" s="19">
        <v>0</v>
      </c>
      <c r="N42" s="19">
        <f t="shared" si="0"/>
        <v>1077.5999999999999</v>
      </c>
      <c r="O42" s="19"/>
      <c r="Q42" t="s">
        <v>119</v>
      </c>
      <c r="R42" s="17">
        <v>40200</v>
      </c>
      <c r="S42" t="s">
        <v>113</v>
      </c>
      <c r="T42" s="17">
        <v>40200.444814814815</v>
      </c>
      <c r="V42" t="s">
        <v>98</v>
      </c>
      <c r="W42" s="20">
        <v>1</v>
      </c>
      <c r="X42" s="20">
        <v>1</v>
      </c>
      <c r="Y42" s="20">
        <v>0</v>
      </c>
      <c r="Z42" s="20">
        <v>1</v>
      </c>
      <c r="AA42" s="20">
        <v>0</v>
      </c>
      <c r="AB42" s="20">
        <v>1</v>
      </c>
    </row>
    <row r="43" spans="1:28" x14ac:dyDescent="0.25">
      <c r="A43" s="16">
        <v>550438</v>
      </c>
      <c r="B43" t="s">
        <v>159</v>
      </c>
      <c r="C43" t="s">
        <v>99</v>
      </c>
      <c r="D43" t="s">
        <v>160</v>
      </c>
      <c r="E43" t="s">
        <v>166</v>
      </c>
      <c r="F43" s="17">
        <v>39855</v>
      </c>
      <c r="G43" s="17">
        <v>40197</v>
      </c>
      <c r="H43" s="18">
        <v>17647.058799999999</v>
      </c>
      <c r="I43" s="18">
        <v>2468.2588000000001</v>
      </c>
      <c r="J43" s="19">
        <v>173.52350000000001</v>
      </c>
      <c r="K43" s="19">
        <v>161.09540000000001</v>
      </c>
      <c r="L43" s="19">
        <v>0</v>
      </c>
      <c r="M43" s="19">
        <v>2.0752999999999999</v>
      </c>
      <c r="N43" s="19">
        <f t="shared" si="0"/>
        <v>336.69420000000008</v>
      </c>
      <c r="O43" s="19"/>
      <c r="Q43" t="s">
        <v>119</v>
      </c>
      <c r="R43" s="17">
        <v>40197</v>
      </c>
      <c r="S43" t="s">
        <v>163</v>
      </c>
      <c r="T43" s="17">
        <v>40197.524872685186</v>
      </c>
      <c r="V43" t="s">
        <v>164</v>
      </c>
      <c r="W43" s="20">
        <v>1</v>
      </c>
      <c r="X43" s="20">
        <v>1</v>
      </c>
      <c r="Y43" s="20">
        <v>0</v>
      </c>
      <c r="Z43" s="20">
        <v>1</v>
      </c>
      <c r="AA43" s="20">
        <v>1</v>
      </c>
      <c r="AB43" s="20">
        <v>1</v>
      </c>
    </row>
    <row r="44" spans="1:28" x14ac:dyDescent="0.25">
      <c r="A44" s="16">
        <v>568193</v>
      </c>
      <c r="B44" t="s">
        <v>159</v>
      </c>
      <c r="C44" t="s">
        <v>167</v>
      </c>
      <c r="D44" t="s">
        <v>160</v>
      </c>
      <c r="E44" t="s">
        <v>168</v>
      </c>
      <c r="F44" s="17">
        <v>39989</v>
      </c>
      <c r="G44" s="17">
        <v>40091.333333333336</v>
      </c>
      <c r="H44" s="18">
        <v>130</v>
      </c>
      <c r="I44" s="18">
        <v>921.31</v>
      </c>
      <c r="J44" s="19">
        <v>672.30669999999998</v>
      </c>
      <c r="K44" s="19">
        <v>213.28450000000001</v>
      </c>
      <c r="L44" s="19">
        <v>0</v>
      </c>
      <c r="M44" s="19">
        <v>0</v>
      </c>
      <c r="N44" s="19">
        <f t="shared" si="0"/>
        <v>885.59119999999996</v>
      </c>
      <c r="O44" s="19"/>
      <c r="Q44" t="s">
        <v>119</v>
      </c>
      <c r="R44" s="17">
        <v>40197</v>
      </c>
      <c r="S44" t="s">
        <v>163</v>
      </c>
      <c r="T44" s="17">
        <v>40197.482118055559</v>
      </c>
      <c r="V44" t="s">
        <v>164</v>
      </c>
      <c r="W44" s="20">
        <v>1</v>
      </c>
      <c r="X44" s="20">
        <v>1</v>
      </c>
      <c r="Y44" s="20">
        <v>0</v>
      </c>
      <c r="Z44" s="20">
        <v>1</v>
      </c>
      <c r="AA44" s="20">
        <v>0</v>
      </c>
      <c r="AB44" s="20">
        <v>1</v>
      </c>
    </row>
    <row r="45" spans="1:28" x14ac:dyDescent="0.25">
      <c r="A45" s="16">
        <v>551066</v>
      </c>
      <c r="B45" t="s">
        <v>159</v>
      </c>
      <c r="C45" t="s">
        <v>145</v>
      </c>
      <c r="D45" t="s">
        <v>160</v>
      </c>
      <c r="E45" t="s">
        <v>161</v>
      </c>
      <c r="F45" s="17">
        <v>39860</v>
      </c>
      <c r="G45" s="17">
        <v>39860.333333333336</v>
      </c>
      <c r="H45" s="18">
        <v>4000</v>
      </c>
      <c r="I45" s="18">
        <v>0</v>
      </c>
      <c r="J45" s="19">
        <v>0</v>
      </c>
      <c r="K45" s="19">
        <v>0</v>
      </c>
      <c r="L45" s="19">
        <v>0</v>
      </c>
      <c r="M45" s="19">
        <v>0</v>
      </c>
      <c r="N45" s="19">
        <f t="shared" si="0"/>
        <v>0</v>
      </c>
      <c r="O45" s="19"/>
      <c r="Q45" t="s">
        <v>119</v>
      </c>
      <c r="R45" s="17">
        <v>40197</v>
      </c>
      <c r="S45" t="s">
        <v>163</v>
      </c>
      <c r="T45" s="17">
        <v>40197.622187499997</v>
      </c>
      <c r="V45" t="s">
        <v>164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1</v>
      </c>
    </row>
    <row r="46" spans="1:28" x14ac:dyDescent="0.25">
      <c r="A46" s="16">
        <v>288351</v>
      </c>
      <c r="B46" t="s">
        <v>93</v>
      </c>
      <c r="C46" t="s">
        <v>176</v>
      </c>
      <c r="D46" t="s">
        <v>100</v>
      </c>
      <c r="E46" t="s">
        <v>177</v>
      </c>
      <c r="F46" s="17">
        <v>38993</v>
      </c>
      <c r="G46" s="17">
        <v>39266.333333333336</v>
      </c>
      <c r="H46" s="18">
        <v>0</v>
      </c>
      <c r="I46" s="18">
        <v>0</v>
      </c>
      <c r="J46" s="19">
        <v>8754.9699999999993</v>
      </c>
      <c r="K46" s="19">
        <v>3845.61</v>
      </c>
      <c r="L46" s="19">
        <v>0</v>
      </c>
      <c r="M46" s="19">
        <v>0</v>
      </c>
      <c r="N46" s="19">
        <f t="shared" si="0"/>
        <v>12600.58</v>
      </c>
      <c r="O46" s="19"/>
      <c r="Q46" t="s">
        <v>119</v>
      </c>
      <c r="R46" s="17">
        <v>40191</v>
      </c>
      <c r="S46" t="s">
        <v>113</v>
      </c>
      <c r="T46" s="17">
        <v>40191.657418981478</v>
      </c>
      <c r="V46" t="s">
        <v>98</v>
      </c>
      <c r="W46" s="20">
        <v>1</v>
      </c>
      <c r="X46" s="20">
        <v>1</v>
      </c>
      <c r="Y46" s="20">
        <v>0</v>
      </c>
      <c r="Z46" s="20">
        <v>0</v>
      </c>
      <c r="AA46" s="20">
        <v>0</v>
      </c>
      <c r="AB46" s="20">
        <v>1</v>
      </c>
    </row>
    <row r="47" spans="1:28" x14ac:dyDescent="0.25">
      <c r="A47" s="16">
        <v>282500</v>
      </c>
      <c r="B47" t="s">
        <v>93</v>
      </c>
      <c r="C47" t="s">
        <v>178</v>
      </c>
      <c r="D47" t="s">
        <v>179</v>
      </c>
      <c r="E47" t="s">
        <v>180</v>
      </c>
      <c r="F47" s="17">
        <v>38965</v>
      </c>
      <c r="G47" s="17">
        <v>38969</v>
      </c>
      <c r="H47" s="18">
        <v>0</v>
      </c>
      <c r="I47" s="18">
        <v>91</v>
      </c>
      <c r="J47" s="19">
        <v>1999.41</v>
      </c>
      <c r="K47" s="19">
        <v>1514.46</v>
      </c>
      <c r="L47" s="19">
        <v>0</v>
      </c>
      <c r="M47" s="19">
        <v>0</v>
      </c>
      <c r="N47" s="19">
        <f t="shared" si="0"/>
        <v>3513.87</v>
      </c>
      <c r="O47" s="19"/>
      <c r="Q47" t="s">
        <v>119</v>
      </c>
      <c r="R47" s="17">
        <v>40191</v>
      </c>
      <c r="S47" t="s">
        <v>113</v>
      </c>
      <c r="T47" s="17">
        <v>40191.685069444444</v>
      </c>
      <c r="V47" t="s">
        <v>98</v>
      </c>
      <c r="W47" s="20">
        <v>1</v>
      </c>
      <c r="X47" s="20">
        <v>1</v>
      </c>
      <c r="Y47" s="20">
        <v>0</v>
      </c>
      <c r="Z47" s="20">
        <v>1</v>
      </c>
      <c r="AA47" s="20">
        <v>0</v>
      </c>
      <c r="AB47" s="20">
        <v>1</v>
      </c>
    </row>
    <row r="48" spans="1:28" s="10" customFormat="1" x14ac:dyDescent="0.25">
      <c r="A48" s="9">
        <v>471011</v>
      </c>
      <c r="B48" s="10" t="s">
        <v>159</v>
      </c>
      <c r="C48" s="10" t="s">
        <v>99</v>
      </c>
      <c r="D48" s="10" t="s">
        <v>100</v>
      </c>
      <c r="E48" s="10" t="s">
        <v>181</v>
      </c>
      <c r="F48" s="11">
        <v>39574</v>
      </c>
      <c r="G48" s="11">
        <v>39842</v>
      </c>
      <c r="H48" s="12">
        <v>105000</v>
      </c>
      <c r="I48" s="12">
        <v>48026.16</v>
      </c>
      <c r="J48" s="13">
        <v>983.44050000000004</v>
      </c>
      <c r="K48" s="13">
        <v>719.48519999999996</v>
      </c>
      <c r="L48" s="13">
        <v>0</v>
      </c>
      <c r="M48" s="13">
        <v>0</v>
      </c>
      <c r="N48" s="13">
        <f t="shared" si="0"/>
        <v>1702.9257</v>
      </c>
      <c r="O48" s="13">
        <f>N48</f>
        <v>1702.9257</v>
      </c>
      <c r="P48" s="14" t="s">
        <v>182</v>
      </c>
      <c r="Q48" s="10" t="s">
        <v>119</v>
      </c>
      <c r="R48" s="11">
        <v>39798</v>
      </c>
      <c r="S48" s="10" t="s">
        <v>163</v>
      </c>
      <c r="T48" s="11">
        <v>39856.932152777779</v>
      </c>
      <c r="V48" s="10" t="s">
        <v>164</v>
      </c>
      <c r="W48" s="15">
        <v>1</v>
      </c>
      <c r="X48" s="15">
        <v>1</v>
      </c>
      <c r="Y48" s="15">
        <v>0</v>
      </c>
      <c r="Z48" s="15">
        <v>1</v>
      </c>
      <c r="AA48" s="15">
        <v>0</v>
      </c>
      <c r="AB48" s="15">
        <v>1</v>
      </c>
    </row>
    <row r="49" spans="1:28" x14ac:dyDescent="0.25">
      <c r="A49" s="16">
        <v>146543</v>
      </c>
      <c r="B49" t="s">
        <v>93</v>
      </c>
      <c r="C49" t="s">
        <v>178</v>
      </c>
      <c r="D49" t="s">
        <v>100</v>
      </c>
      <c r="F49" s="17">
        <v>38530</v>
      </c>
      <c r="G49" s="17">
        <v>38530.333333333336</v>
      </c>
      <c r="H49" s="18">
        <v>18</v>
      </c>
      <c r="I49" s="18">
        <v>18</v>
      </c>
      <c r="J49" s="19">
        <v>332.1</v>
      </c>
      <c r="K49" s="19">
        <v>0</v>
      </c>
      <c r="L49" s="19">
        <v>0</v>
      </c>
      <c r="M49" s="19">
        <v>0</v>
      </c>
      <c r="N49" s="19">
        <f t="shared" si="0"/>
        <v>332.1</v>
      </c>
      <c r="O49" s="19">
        <f>N49</f>
        <v>332.1</v>
      </c>
      <c r="P49" s="8" t="s">
        <v>183</v>
      </c>
      <c r="Q49" t="s">
        <v>119</v>
      </c>
      <c r="R49" s="17">
        <v>38575</v>
      </c>
      <c r="S49" t="s">
        <v>184</v>
      </c>
      <c r="T49" s="17">
        <v>38575.629247685189</v>
      </c>
      <c r="V49" t="s">
        <v>98</v>
      </c>
      <c r="W49" s="20">
        <v>1</v>
      </c>
      <c r="X49" s="20">
        <v>0</v>
      </c>
      <c r="Y49" s="20">
        <v>0</v>
      </c>
      <c r="Z49" s="20">
        <v>1</v>
      </c>
      <c r="AA49" s="20">
        <v>0</v>
      </c>
      <c r="AB49" s="20">
        <v>1</v>
      </c>
    </row>
    <row r="50" spans="1:28" s="10" customFormat="1" x14ac:dyDescent="0.25">
      <c r="A50" s="9">
        <v>86383</v>
      </c>
      <c r="B50" s="10" t="s">
        <v>93</v>
      </c>
      <c r="C50" s="10" t="s">
        <v>178</v>
      </c>
      <c r="D50" s="10" t="s">
        <v>100</v>
      </c>
      <c r="E50" s="10" t="s">
        <v>185</v>
      </c>
      <c r="F50" s="11">
        <v>38289</v>
      </c>
      <c r="G50" s="11">
        <v>38289.208333333336</v>
      </c>
      <c r="H50" s="12">
        <v>25</v>
      </c>
      <c r="I50" s="12">
        <v>25</v>
      </c>
      <c r="J50" s="13">
        <v>545.35</v>
      </c>
      <c r="K50" s="13">
        <v>152.25</v>
      </c>
      <c r="L50" s="13">
        <v>0</v>
      </c>
      <c r="M50" s="13">
        <v>0</v>
      </c>
      <c r="N50" s="13">
        <f t="shared" si="0"/>
        <v>697.6</v>
      </c>
      <c r="O50" s="13">
        <f>SUM(N50:N54)</f>
        <v>4821.8899999999994</v>
      </c>
      <c r="P50" s="14" t="s">
        <v>186</v>
      </c>
      <c r="Q50" s="10" t="s">
        <v>119</v>
      </c>
      <c r="R50" s="11">
        <v>38294</v>
      </c>
      <c r="S50" s="10" t="s">
        <v>187</v>
      </c>
      <c r="T50" s="11">
        <v>38294.479594907411</v>
      </c>
      <c r="V50" s="10" t="s">
        <v>98</v>
      </c>
      <c r="W50" s="15">
        <v>1</v>
      </c>
      <c r="X50" s="15">
        <v>1</v>
      </c>
      <c r="Y50" s="15">
        <v>0</v>
      </c>
      <c r="Z50" s="15">
        <v>1</v>
      </c>
      <c r="AA50" s="15">
        <v>0</v>
      </c>
      <c r="AB50" s="15">
        <v>1</v>
      </c>
    </row>
    <row r="51" spans="1:28" s="10" customFormat="1" x14ac:dyDescent="0.25">
      <c r="A51" s="9">
        <v>86361</v>
      </c>
      <c r="B51" s="10" t="s">
        <v>93</v>
      </c>
      <c r="C51" s="10" t="s">
        <v>188</v>
      </c>
      <c r="D51" s="10" t="s">
        <v>100</v>
      </c>
      <c r="E51" s="10" t="s">
        <v>189</v>
      </c>
      <c r="F51" s="11">
        <v>38288</v>
      </c>
      <c r="G51" s="11">
        <v>38288.333333333336</v>
      </c>
      <c r="H51" s="12">
        <v>0</v>
      </c>
      <c r="I51" s="12">
        <v>0</v>
      </c>
      <c r="J51" s="13">
        <v>1066.08</v>
      </c>
      <c r="K51" s="13">
        <v>92.8</v>
      </c>
      <c r="L51" s="13">
        <v>0</v>
      </c>
      <c r="M51" s="13">
        <v>0</v>
      </c>
      <c r="N51" s="13">
        <f t="shared" si="0"/>
        <v>1158.8799999999999</v>
      </c>
      <c r="O51" s="13"/>
      <c r="P51" s="14"/>
      <c r="Q51" s="10" t="s">
        <v>119</v>
      </c>
      <c r="R51" s="11">
        <v>38294</v>
      </c>
      <c r="S51" s="10" t="s">
        <v>187</v>
      </c>
      <c r="T51" s="11">
        <v>38294.479953703703</v>
      </c>
      <c r="V51" s="10" t="s">
        <v>98</v>
      </c>
      <c r="W51" s="15">
        <v>1</v>
      </c>
      <c r="X51" s="15">
        <v>1</v>
      </c>
      <c r="Y51" s="15">
        <v>0</v>
      </c>
      <c r="Z51" s="15">
        <v>0</v>
      </c>
      <c r="AA51" s="15">
        <v>0</v>
      </c>
      <c r="AB51" s="15">
        <v>1</v>
      </c>
    </row>
    <row r="52" spans="1:28" s="10" customFormat="1" x14ac:dyDescent="0.25">
      <c r="A52" s="9">
        <v>86065</v>
      </c>
      <c r="B52" s="10" t="s">
        <v>93</v>
      </c>
      <c r="C52" s="10" t="s">
        <v>178</v>
      </c>
      <c r="D52" s="10" t="s">
        <v>100</v>
      </c>
      <c r="E52" s="10" t="s">
        <v>190</v>
      </c>
      <c r="F52" s="11">
        <v>38287</v>
      </c>
      <c r="G52" s="11">
        <v>38287.333333333336</v>
      </c>
      <c r="H52" s="12">
        <v>24</v>
      </c>
      <c r="I52" s="12">
        <v>24</v>
      </c>
      <c r="J52" s="13">
        <v>471.84</v>
      </c>
      <c r="K52" s="13">
        <v>136.53</v>
      </c>
      <c r="L52" s="13">
        <v>0</v>
      </c>
      <c r="M52" s="13">
        <v>0</v>
      </c>
      <c r="N52" s="13">
        <f t="shared" si="0"/>
        <v>608.37</v>
      </c>
      <c r="O52" s="13"/>
      <c r="P52" s="14"/>
      <c r="Q52" s="10" t="s">
        <v>119</v>
      </c>
      <c r="R52" s="11">
        <v>38294</v>
      </c>
      <c r="S52" s="10" t="s">
        <v>187</v>
      </c>
      <c r="T52" s="11">
        <v>38294.480046296296</v>
      </c>
      <c r="V52" s="10" t="s">
        <v>98</v>
      </c>
      <c r="W52" s="15">
        <v>1</v>
      </c>
      <c r="X52" s="15">
        <v>1</v>
      </c>
      <c r="Y52" s="15">
        <v>0</v>
      </c>
      <c r="Z52" s="15">
        <v>1</v>
      </c>
      <c r="AA52" s="15">
        <v>0</v>
      </c>
      <c r="AB52" s="15">
        <v>1</v>
      </c>
    </row>
    <row r="53" spans="1:28" s="10" customFormat="1" x14ac:dyDescent="0.25">
      <c r="A53" s="9">
        <v>86064</v>
      </c>
      <c r="B53" s="10" t="s">
        <v>93</v>
      </c>
      <c r="C53" s="10" t="s">
        <v>188</v>
      </c>
      <c r="D53" s="10" t="s">
        <v>100</v>
      </c>
      <c r="E53" s="10" t="s">
        <v>191</v>
      </c>
      <c r="F53" s="11">
        <v>38287</v>
      </c>
      <c r="G53" s="11">
        <v>38287.333333333336</v>
      </c>
      <c r="H53" s="12">
        <v>0</v>
      </c>
      <c r="I53" s="12">
        <v>0</v>
      </c>
      <c r="J53" s="13">
        <v>594.24</v>
      </c>
      <c r="K53" s="13">
        <v>328.88</v>
      </c>
      <c r="L53" s="13">
        <v>0</v>
      </c>
      <c r="M53" s="13">
        <v>0</v>
      </c>
      <c r="N53" s="13">
        <f t="shared" si="0"/>
        <v>923.12</v>
      </c>
      <c r="O53" s="13"/>
      <c r="P53" s="14"/>
      <c r="Q53" s="10" t="s">
        <v>119</v>
      </c>
      <c r="R53" s="11">
        <v>38294</v>
      </c>
      <c r="S53" s="10" t="s">
        <v>187</v>
      </c>
      <c r="T53" s="11">
        <v>38294.480150462965</v>
      </c>
      <c r="V53" s="10" t="s">
        <v>98</v>
      </c>
      <c r="W53" s="15">
        <v>1</v>
      </c>
      <c r="X53" s="15">
        <v>1</v>
      </c>
      <c r="Y53" s="15">
        <v>0</v>
      </c>
      <c r="Z53" s="15">
        <v>0</v>
      </c>
      <c r="AA53" s="15">
        <v>0</v>
      </c>
      <c r="AB53" s="15">
        <v>1</v>
      </c>
    </row>
    <row r="54" spans="1:28" s="10" customFormat="1" x14ac:dyDescent="0.25">
      <c r="A54" s="9">
        <v>86063</v>
      </c>
      <c r="B54" s="10" t="s">
        <v>93</v>
      </c>
      <c r="C54" s="10" t="s">
        <v>188</v>
      </c>
      <c r="D54" s="10" t="s">
        <v>100</v>
      </c>
      <c r="E54" s="10" t="s">
        <v>192</v>
      </c>
      <c r="F54" s="11">
        <v>38286</v>
      </c>
      <c r="G54" s="11">
        <v>38286.333333333336</v>
      </c>
      <c r="H54" s="12">
        <v>0</v>
      </c>
      <c r="I54" s="12">
        <v>0</v>
      </c>
      <c r="J54" s="13">
        <v>1226.44</v>
      </c>
      <c r="K54" s="13">
        <v>207.48</v>
      </c>
      <c r="L54" s="13">
        <v>0</v>
      </c>
      <c r="M54" s="13">
        <v>0</v>
      </c>
      <c r="N54" s="13">
        <f t="shared" si="0"/>
        <v>1433.92</v>
      </c>
      <c r="O54" s="13"/>
      <c r="P54" s="14"/>
      <c r="Q54" s="10" t="s">
        <v>119</v>
      </c>
      <c r="R54" s="11">
        <v>38294</v>
      </c>
      <c r="S54" s="10" t="s">
        <v>187</v>
      </c>
      <c r="T54" s="11">
        <v>38294.612453703703</v>
      </c>
      <c r="V54" s="10" t="s">
        <v>98</v>
      </c>
      <c r="W54" s="15">
        <v>1</v>
      </c>
      <c r="X54" s="15">
        <v>1</v>
      </c>
      <c r="Y54" s="15">
        <v>0</v>
      </c>
      <c r="Z54" s="15">
        <v>0</v>
      </c>
      <c r="AA54" s="15">
        <v>0</v>
      </c>
      <c r="AB54" s="15">
        <v>1</v>
      </c>
    </row>
    <row r="55" spans="1:28" x14ac:dyDescent="0.25">
      <c r="A55" s="16">
        <v>19606</v>
      </c>
      <c r="B55" t="s">
        <v>93</v>
      </c>
      <c r="C55" t="s">
        <v>193</v>
      </c>
      <c r="D55" t="s">
        <v>100</v>
      </c>
      <c r="F55" s="17">
        <v>38023.041666666664</v>
      </c>
      <c r="G55" s="17">
        <v>38023.333333333336</v>
      </c>
      <c r="H55" s="18">
        <v>0</v>
      </c>
      <c r="I55" s="18">
        <v>0</v>
      </c>
      <c r="J55" s="19">
        <v>0</v>
      </c>
      <c r="K55" s="19">
        <v>0</v>
      </c>
      <c r="L55" s="19">
        <v>0</v>
      </c>
      <c r="M55" s="19">
        <v>0</v>
      </c>
      <c r="N55" s="19">
        <f t="shared" si="0"/>
        <v>0</v>
      </c>
      <c r="O55" s="19"/>
      <c r="P55" s="8" t="s">
        <v>194</v>
      </c>
      <c r="Q55" t="s">
        <v>119</v>
      </c>
      <c r="R55" s="17">
        <v>38020</v>
      </c>
      <c r="S55" t="s">
        <v>184</v>
      </c>
      <c r="T55" s="17">
        <v>38020.41978009259</v>
      </c>
      <c r="V55" t="s">
        <v>98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1</v>
      </c>
    </row>
    <row r="56" spans="1:28" x14ac:dyDescent="0.25">
      <c r="O56" s="21">
        <f>SUM(O8:O55)</f>
        <v>840365.28080000007</v>
      </c>
      <c r="P56" s="22">
        <f>O56/14</f>
        <v>60026.091485714293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196F1-2045-49D6-8166-13C53A5BD2D3}">
  <dimension ref="A1:F45"/>
  <sheetViews>
    <sheetView workbookViewId="0"/>
  </sheetViews>
  <sheetFormatPr defaultRowHeight="15" x14ac:dyDescent="0.25"/>
  <cols>
    <col min="2" max="2" width="15.28515625" customWidth="1"/>
    <col min="3" max="3" width="12.85546875" customWidth="1"/>
    <col min="4" max="4" width="12" customWidth="1"/>
    <col min="5" max="5" width="13.140625" customWidth="1"/>
    <col min="6" max="6" width="12.7109375" bestFit="1" customWidth="1"/>
  </cols>
  <sheetData>
    <row r="1" spans="1:6" x14ac:dyDescent="0.25">
      <c r="A1" s="42" t="s">
        <v>16</v>
      </c>
    </row>
    <row r="2" spans="1:6" x14ac:dyDescent="0.25">
      <c r="A2" t="s">
        <v>0</v>
      </c>
      <c r="E2" t="s">
        <v>1</v>
      </c>
    </row>
    <row r="3" spans="1:6" x14ac:dyDescent="0.25">
      <c r="A3" t="s">
        <v>2</v>
      </c>
    </row>
    <row r="4" spans="1:6" x14ac:dyDescent="0.25">
      <c r="A4" t="s">
        <v>3</v>
      </c>
    </row>
    <row r="5" spans="1:6" x14ac:dyDescent="0.25">
      <c r="A5" t="s">
        <v>63</v>
      </c>
    </row>
    <row r="6" spans="1:6" x14ac:dyDescent="0.25">
      <c r="B6" s="7" t="s">
        <v>6</v>
      </c>
      <c r="C6" s="7" t="s">
        <v>7</v>
      </c>
      <c r="D6" s="7" t="s">
        <v>14</v>
      </c>
      <c r="E6" s="7" t="s">
        <v>8</v>
      </c>
    </row>
    <row r="7" spans="1:6" x14ac:dyDescent="0.25">
      <c r="A7" t="s">
        <v>4</v>
      </c>
      <c r="B7">
        <v>1268</v>
      </c>
      <c r="C7">
        <v>8</v>
      </c>
      <c r="D7">
        <v>1000</v>
      </c>
      <c r="E7" s="1">
        <f>B7*C7*D7</f>
        <v>10144000</v>
      </c>
      <c r="F7" s="3"/>
    </row>
    <row r="8" spans="1:6" x14ac:dyDescent="0.25">
      <c r="D8" s="5" t="s">
        <v>197</v>
      </c>
      <c r="E8" s="3">
        <f>E7*1.2</f>
        <v>12172800</v>
      </c>
      <c r="F8" t="s">
        <v>220</v>
      </c>
    </row>
    <row r="9" spans="1:6" x14ac:dyDescent="0.25">
      <c r="D9" s="5"/>
      <c r="E9" s="3">
        <v>13100000</v>
      </c>
      <c r="F9" t="s">
        <v>265</v>
      </c>
    </row>
    <row r="10" spans="1:6" x14ac:dyDescent="0.25">
      <c r="A10" t="s">
        <v>266</v>
      </c>
      <c r="D10" s="5"/>
      <c r="E10" s="3"/>
    </row>
    <row r="11" spans="1:6" x14ac:dyDescent="0.25">
      <c r="D11" s="5"/>
      <c r="E11" s="3"/>
    </row>
    <row r="12" spans="1:6" x14ac:dyDescent="0.25">
      <c r="A12" s="42" t="s">
        <v>18</v>
      </c>
    </row>
    <row r="13" spans="1:6" x14ac:dyDescent="0.25">
      <c r="A13" t="s">
        <v>0</v>
      </c>
      <c r="E13" t="s">
        <v>10</v>
      </c>
    </row>
    <row r="14" spans="1:6" x14ac:dyDescent="0.25">
      <c r="A14" t="s">
        <v>9</v>
      </c>
    </row>
    <row r="15" spans="1:6" x14ac:dyDescent="0.25">
      <c r="B15" s="7" t="s">
        <v>11</v>
      </c>
      <c r="C15" s="7" t="s">
        <v>14</v>
      </c>
      <c r="D15" s="7" t="s">
        <v>198</v>
      </c>
    </row>
    <row r="16" spans="1:6" x14ac:dyDescent="0.25">
      <c r="A16" t="s">
        <v>4</v>
      </c>
      <c r="B16">
        <v>123</v>
      </c>
      <c r="C16">
        <v>130</v>
      </c>
      <c r="D16" s="1">
        <f>B16*C16</f>
        <v>15990</v>
      </c>
    </row>
    <row r="17" spans="1:5" x14ac:dyDescent="0.25">
      <c r="B17" s="7" t="s">
        <v>12</v>
      </c>
      <c r="C17" s="7" t="s">
        <v>13</v>
      </c>
      <c r="D17" s="7" t="s">
        <v>198</v>
      </c>
    </row>
    <row r="18" spans="1:5" x14ac:dyDescent="0.25">
      <c r="A18" t="s">
        <v>4</v>
      </c>
      <c r="B18">
        <v>650</v>
      </c>
      <c r="C18">
        <v>1000</v>
      </c>
      <c r="D18" s="1">
        <f>B18*C18</f>
        <v>650000</v>
      </c>
    </row>
    <row r="19" spans="1:5" x14ac:dyDescent="0.25">
      <c r="C19" s="5" t="s">
        <v>64</v>
      </c>
      <c r="D19" s="1">
        <f>SUM(D16:D18)</f>
        <v>665990</v>
      </c>
      <c r="E19" s="3"/>
    </row>
    <row r="20" spans="1:5" x14ac:dyDescent="0.25">
      <c r="C20" s="5" t="s">
        <v>197</v>
      </c>
      <c r="D20" s="3">
        <f>D19*1.2</f>
        <v>799188</v>
      </c>
      <c r="E20" s="3" t="s">
        <v>220</v>
      </c>
    </row>
    <row r="21" spans="1:5" x14ac:dyDescent="0.25">
      <c r="C21" s="5"/>
      <c r="D21" s="3">
        <v>975000</v>
      </c>
      <c r="E21" s="3" t="s">
        <v>267</v>
      </c>
    </row>
    <row r="22" spans="1:5" x14ac:dyDescent="0.25">
      <c r="A22" t="s">
        <v>268</v>
      </c>
      <c r="D22" s="5"/>
      <c r="E22" s="3"/>
    </row>
    <row r="23" spans="1:5" x14ac:dyDescent="0.25">
      <c r="D23" s="1"/>
      <c r="E23" s="3"/>
    </row>
    <row r="24" spans="1:5" x14ac:dyDescent="0.25">
      <c r="A24" s="42" t="s">
        <v>17</v>
      </c>
    </row>
    <row r="25" spans="1:5" x14ac:dyDescent="0.25">
      <c r="A25" t="s">
        <v>0</v>
      </c>
      <c r="E25" t="s">
        <v>1</v>
      </c>
    </row>
    <row r="26" spans="1:5" x14ac:dyDescent="0.25">
      <c r="A26" t="s">
        <v>15</v>
      </c>
    </row>
    <row r="27" spans="1:5" x14ac:dyDescent="0.25">
      <c r="B27" s="7" t="s">
        <v>11</v>
      </c>
      <c r="C27" s="7" t="s">
        <v>14</v>
      </c>
      <c r="D27" s="7" t="s">
        <v>198</v>
      </c>
    </row>
    <row r="28" spans="1:5" x14ac:dyDescent="0.25">
      <c r="A28" t="s">
        <v>4</v>
      </c>
      <c r="B28">
        <v>66</v>
      </c>
      <c r="C28">
        <v>130</v>
      </c>
      <c r="D28" s="1">
        <f>B28*C28</f>
        <v>8580</v>
      </c>
    </row>
    <row r="29" spans="1:5" x14ac:dyDescent="0.25">
      <c r="B29" s="7" t="s">
        <v>12</v>
      </c>
      <c r="C29" s="7" t="s">
        <v>13</v>
      </c>
      <c r="D29" s="7" t="s">
        <v>198</v>
      </c>
    </row>
    <row r="30" spans="1:5" x14ac:dyDescent="0.25">
      <c r="A30" t="s">
        <v>4</v>
      </c>
      <c r="B30">
        <v>444</v>
      </c>
      <c r="C30">
        <v>1200</v>
      </c>
      <c r="D30" s="1">
        <f>B30*C30</f>
        <v>532800</v>
      </c>
    </row>
    <row r="31" spans="1:5" x14ac:dyDescent="0.25">
      <c r="C31" s="5" t="s">
        <v>64</v>
      </c>
      <c r="D31" s="1">
        <f>SUM(D28:D30)</f>
        <v>541380</v>
      </c>
      <c r="E31" s="3"/>
    </row>
    <row r="32" spans="1:5" x14ac:dyDescent="0.25">
      <c r="C32" s="5" t="s">
        <v>197</v>
      </c>
      <c r="D32" s="3">
        <f>D31*1.2</f>
        <v>649656</v>
      </c>
      <c r="E32" s="3" t="s">
        <v>220</v>
      </c>
    </row>
    <row r="33" spans="1:6" x14ac:dyDescent="0.25">
      <c r="C33" s="5"/>
      <c r="D33" s="3">
        <v>900000</v>
      </c>
      <c r="E33" s="3" t="s">
        <v>269</v>
      </c>
    </row>
    <row r="34" spans="1:6" x14ac:dyDescent="0.25">
      <c r="A34" t="s">
        <v>270</v>
      </c>
      <c r="D34" s="5"/>
      <c r="E34" s="3"/>
    </row>
    <row r="35" spans="1:6" x14ac:dyDescent="0.25">
      <c r="D35" s="1"/>
      <c r="E35" s="3"/>
    </row>
    <row r="36" spans="1:6" x14ac:dyDescent="0.25">
      <c r="A36" s="42" t="s">
        <v>19</v>
      </c>
    </row>
    <row r="37" spans="1:6" x14ac:dyDescent="0.25">
      <c r="A37" t="s">
        <v>24</v>
      </c>
    </row>
    <row r="38" spans="1:6" x14ac:dyDescent="0.25">
      <c r="A38" t="s">
        <v>21</v>
      </c>
      <c r="B38" s="7" t="s">
        <v>5</v>
      </c>
      <c r="C38" s="7" t="s">
        <v>20</v>
      </c>
      <c r="D38" s="7" t="s">
        <v>13</v>
      </c>
      <c r="E38" s="7" t="s">
        <v>198</v>
      </c>
    </row>
    <row r="39" spans="1:6" x14ac:dyDescent="0.25">
      <c r="A39" t="s">
        <v>4</v>
      </c>
      <c r="B39">
        <v>14961</v>
      </c>
      <c r="C39">
        <v>26</v>
      </c>
      <c r="D39">
        <v>10</v>
      </c>
      <c r="E39" s="1">
        <f>B39*C39*D39</f>
        <v>3889860</v>
      </c>
    </row>
    <row r="40" spans="1:6" x14ac:dyDescent="0.25">
      <c r="B40" s="7" t="s">
        <v>22</v>
      </c>
      <c r="C40" s="7" t="s">
        <v>23</v>
      </c>
      <c r="D40" s="7" t="s">
        <v>13</v>
      </c>
      <c r="E40" s="7" t="s">
        <v>198</v>
      </c>
    </row>
    <row r="41" spans="1:6" x14ac:dyDescent="0.25">
      <c r="A41" t="s">
        <v>4</v>
      </c>
      <c r="B41">
        <v>26</v>
      </c>
      <c r="C41">
        <v>344</v>
      </c>
      <c r="D41">
        <v>70</v>
      </c>
      <c r="E41" s="1">
        <f>B41*C41*D41</f>
        <v>626080</v>
      </c>
    </row>
    <row r="42" spans="1:6" x14ac:dyDescent="0.25">
      <c r="D42" s="5" t="s">
        <v>64</v>
      </c>
      <c r="E42" s="1">
        <f>SUM(E39:E41)</f>
        <v>4515940</v>
      </c>
      <c r="F42" s="3"/>
    </row>
    <row r="43" spans="1:6" x14ac:dyDescent="0.25">
      <c r="D43" s="5" t="s">
        <v>197</v>
      </c>
      <c r="E43" s="50">
        <f>E42*1.2</f>
        <v>5419128</v>
      </c>
      <c r="F43" t="s">
        <v>206</v>
      </c>
    </row>
    <row r="44" spans="1:6" x14ac:dyDescent="0.25">
      <c r="D44" s="5"/>
      <c r="E44" s="50">
        <v>6700000</v>
      </c>
      <c r="F44" t="s">
        <v>207</v>
      </c>
    </row>
    <row r="45" spans="1:6" x14ac:dyDescent="0.25">
      <c r="E45" s="50">
        <v>8800000</v>
      </c>
      <c r="F45" t="s">
        <v>208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BDFA2-4F50-4A95-A001-95914183D605}">
  <dimension ref="A1:F40"/>
  <sheetViews>
    <sheetView workbookViewId="0"/>
  </sheetViews>
  <sheetFormatPr defaultRowHeight="15" x14ac:dyDescent="0.25"/>
  <cols>
    <col min="6" max="6" width="10.140625" style="1" bestFit="1" customWidth="1"/>
  </cols>
  <sheetData>
    <row r="1" spans="1:6" x14ac:dyDescent="0.25">
      <c r="A1" t="s">
        <v>200</v>
      </c>
    </row>
    <row r="3" spans="1:6" x14ac:dyDescent="0.25">
      <c r="A3" t="s">
        <v>33</v>
      </c>
      <c r="F3" s="1">
        <v>909000</v>
      </c>
    </row>
    <row r="4" spans="1:6" x14ac:dyDescent="0.25">
      <c r="A4" t="s">
        <v>34</v>
      </c>
      <c r="F4" s="1">
        <v>350000</v>
      </c>
    </row>
    <row r="5" spans="1:6" x14ac:dyDescent="0.25">
      <c r="A5" t="s">
        <v>35</v>
      </c>
      <c r="F5" s="1">
        <v>145000</v>
      </c>
    </row>
    <row r="6" spans="1:6" x14ac:dyDescent="0.25">
      <c r="A6" t="s">
        <v>36</v>
      </c>
      <c r="F6" s="1">
        <v>100000</v>
      </c>
    </row>
    <row r="7" spans="1:6" x14ac:dyDescent="0.25">
      <c r="A7" t="s">
        <v>37</v>
      </c>
      <c r="F7" s="1">
        <v>330000</v>
      </c>
    </row>
    <row r="8" spans="1:6" x14ac:dyDescent="0.25">
      <c r="A8" t="s">
        <v>38</v>
      </c>
      <c r="F8" s="1">
        <v>14000</v>
      </c>
    </row>
    <row r="9" spans="1:6" x14ac:dyDescent="0.25">
      <c r="A9" t="s">
        <v>39</v>
      </c>
      <c r="F9" s="1">
        <v>4500</v>
      </c>
    </row>
    <row r="10" spans="1:6" x14ac:dyDescent="0.25">
      <c r="A10" t="s">
        <v>40</v>
      </c>
      <c r="F10" s="1">
        <v>57000</v>
      </c>
    </row>
    <row r="11" spans="1:6" x14ac:dyDescent="0.25">
      <c r="A11" t="s">
        <v>41</v>
      </c>
      <c r="F11" s="1">
        <v>73000</v>
      </c>
    </row>
    <row r="12" spans="1:6" x14ac:dyDescent="0.25">
      <c r="A12" t="s">
        <v>42</v>
      </c>
      <c r="F12" s="1">
        <v>500000</v>
      </c>
    </row>
    <row r="13" spans="1:6" x14ac:dyDescent="0.25">
      <c r="A13" t="s">
        <v>43</v>
      </c>
      <c r="F13" s="1">
        <v>75000</v>
      </c>
    </row>
    <row r="14" spans="1:6" x14ac:dyDescent="0.25">
      <c r="A14" t="s">
        <v>44</v>
      </c>
      <c r="F14" s="1">
        <v>10000</v>
      </c>
    </row>
    <row r="15" spans="1:6" x14ac:dyDescent="0.25">
      <c r="A15" t="s">
        <v>45</v>
      </c>
      <c r="F15" s="1">
        <v>14000</v>
      </c>
    </row>
    <row r="16" spans="1:6" x14ac:dyDescent="0.25">
      <c r="A16" t="s">
        <v>46</v>
      </c>
      <c r="F16" s="1">
        <v>26000</v>
      </c>
    </row>
    <row r="17" spans="1:6" x14ac:dyDescent="0.25">
      <c r="A17" t="s">
        <v>47</v>
      </c>
      <c r="F17" s="1">
        <v>13000</v>
      </c>
    </row>
    <row r="18" spans="1:6" x14ac:dyDescent="0.25">
      <c r="A18" t="s">
        <v>48</v>
      </c>
      <c r="F18" s="1">
        <v>125000</v>
      </c>
    </row>
    <row r="19" spans="1:6" x14ac:dyDescent="0.25">
      <c r="A19" t="s">
        <v>49</v>
      </c>
      <c r="F19" s="1">
        <v>90000</v>
      </c>
    </row>
    <row r="20" spans="1:6" x14ac:dyDescent="0.25">
      <c r="A20" t="s">
        <v>50</v>
      </c>
      <c r="F20" s="1">
        <v>100000</v>
      </c>
    </row>
    <row r="21" spans="1:6" x14ac:dyDescent="0.25">
      <c r="A21" t="s">
        <v>51</v>
      </c>
    </row>
    <row r="22" spans="1:6" x14ac:dyDescent="0.25">
      <c r="A22" t="s">
        <v>52</v>
      </c>
      <c r="F22" s="1">
        <v>5000</v>
      </c>
    </row>
    <row r="23" spans="1:6" x14ac:dyDescent="0.25">
      <c r="A23" t="s">
        <v>53</v>
      </c>
      <c r="F23" s="1">
        <v>250000</v>
      </c>
    </row>
    <row r="24" spans="1:6" x14ac:dyDescent="0.25">
      <c r="A24" t="s">
        <v>54</v>
      </c>
      <c r="F24" s="1">
        <v>5000</v>
      </c>
    </row>
    <row r="25" spans="1:6" x14ac:dyDescent="0.25">
      <c r="A25" t="s">
        <v>55</v>
      </c>
      <c r="F25" s="1">
        <v>275000</v>
      </c>
    </row>
    <row r="26" spans="1:6" x14ac:dyDescent="0.25">
      <c r="A26" t="s">
        <v>56</v>
      </c>
      <c r="F26" s="1">
        <v>75000</v>
      </c>
    </row>
    <row r="27" spans="1:6" x14ac:dyDescent="0.25">
      <c r="A27" t="s">
        <v>57</v>
      </c>
      <c r="F27" s="1">
        <v>150000</v>
      </c>
    </row>
    <row r="28" spans="1:6" x14ac:dyDescent="0.25">
      <c r="A28" t="s">
        <v>58</v>
      </c>
      <c r="F28" s="1">
        <v>7500</v>
      </c>
    </row>
    <row r="29" spans="1:6" x14ac:dyDescent="0.25">
      <c r="A29" t="s">
        <v>59</v>
      </c>
      <c r="F29" s="1">
        <v>2820000</v>
      </c>
    </row>
    <row r="30" spans="1:6" x14ac:dyDescent="0.25">
      <c r="A30" t="s">
        <v>60</v>
      </c>
      <c r="F30" s="1">
        <v>1500000</v>
      </c>
    </row>
    <row r="31" spans="1:6" x14ac:dyDescent="0.25">
      <c r="A31" t="s">
        <v>61</v>
      </c>
    </row>
    <row r="32" spans="1:6" x14ac:dyDescent="0.25">
      <c r="A32" t="s">
        <v>62</v>
      </c>
      <c r="F32" s="1">
        <v>75000</v>
      </c>
    </row>
    <row r="34" spans="1:6" x14ac:dyDescent="0.25">
      <c r="E34" s="5" t="s">
        <v>201</v>
      </c>
      <c r="F34" s="1">
        <f>SUM(F2:F32)</f>
        <v>8098000</v>
      </c>
    </row>
    <row r="36" spans="1:6" x14ac:dyDescent="0.25">
      <c r="A36" t="s">
        <v>205</v>
      </c>
    </row>
    <row r="38" spans="1:6" x14ac:dyDescent="0.25">
      <c r="A38">
        <v>1.778365</v>
      </c>
    </row>
    <row r="39" spans="1:6" x14ac:dyDescent="0.25">
      <c r="A39">
        <v>8000000</v>
      </c>
    </row>
    <row r="40" spans="1:6" x14ac:dyDescent="0.25">
      <c r="A40">
        <f>A38*A39</f>
        <v>14226920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096DE-FEB4-4EE5-B639-C6B8677D1D95}">
  <dimension ref="A1:Z33"/>
  <sheetViews>
    <sheetView workbookViewId="0"/>
  </sheetViews>
  <sheetFormatPr defaultRowHeight="15" x14ac:dyDescent="0.25"/>
  <cols>
    <col min="1" max="1" width="8.42578125" customWidth="1"/>
    <col min="2" max="2" width="20.5703125" customWidth="1"/>
    <col min="3" max="3" width="49.28515625" customWidth="1"/>
    <col min="4" max="4" width="11.85546875" customWidth="1"/>
    <col min="5" max="5" width="25.42578125" customWidth="1"/>
    <col min="6" max="6" width="11.85546875" customWidth="1"/>
    <col min="7" max="7" width="13" customWidth="1"/>
    <col min="8" max="8" width="14.5703125" customWidth="1"/>
    <col min="9" max="9" width="20.85546875" customWidth="1"/>
    <col min="10" max="10" width="15.140625" customWidth="1"/>
    <col min="11" max="11" width="20" customWidth="1"/>
    <col min="12" max="12" width="17.85546875" customWidth="1"/>
    <col min="13" max="14" width="12.5703125" customWidth="1"/>
    <col min="16" max="16" width="18.140625" customWidth="1"/>
    <col min="17" max="18" width="14.28515625" customWidth="1"/>
    <col min="20" max="20" width="12.7109375" customWidth="1"/>
    <col min="21" max="21" width="15.42578125" customWidth="1"/>
    <col min="22" max="22" width="15.7109375" customWidth="1"/>
    <col min="23" max="23" width="16.28515625" customWidth="1"/>
    <col min="24" max="24" width="15.7109375" customWidth="1"/>
    <col min="25" max="25" width="15.28515625" customWidth="1"/>
    <col min="26" max="26" width="22.28515625" customWidth="1"/>
  </cols>
  <sheetData>
    <row r="1" spans="1:26" s="55" customFormat="1" x14ac:dyDescent="0.25">
      <c r="A1" s="52" t="s">
        <v>65</v>
      </c>
      <c r="B1" s="53" t="s">
        <v>66</v>
      </c>
      <c r="C1" s="53" t="s">
        <v>67</v>
      </c>
      <c r="D1" s="53" t="s">
        <v>68</v>
      </c>
      <c r="E1" s="53" t="s">
        <v>69</v>
      </c>
      <c r="F1" s="54" t="s">
        <v>70</v>
      </c>
      <c r="G1" s="54" t="s">
        <v>71</v>
      </c>
      <c r="H1" s="52" t="s">
        <v>72</v>
      </c>
      <c r="I1" s="52" t="s">
        <v>73</v>
      </c>
      <c r="J1" s="52" t="s">
        <v>74</v>
      </c>
      <c r="K1" s="52" t="s">
        <v>75</v>
      </c>
      <c r="L1" s="52" t="s">
        <v>76</v>
      </c>
      <c r="M1" s="52" t="s">
        <v>77</v>
      </c>
      <c r="N1" s="52" t="s">
        <v>8</v>
      </c>
      <c r="O1" s="53" t="s">
        <v>81</v>
      </c>
      <c r="P1" s="54" t="s">
        <v>82</v>
      </c>
      <c r="Q1" s="53" t="s">
        <v>83</v>
      </c>
      <c r="R1" s="54" t="s">
        <v>84</v>
      </c>
      <c r="S1" s="52" t="s">
        <v>85</v>
      </c>
      <c r="T1" s="53" t="s">
        <v>86</v>
      </c>
      <c r="U1" s="52" t="s">
        <v>87</v>
      </c>
      <c r="V1" s="52" t="s">
        <v>88</v>
      </c>
      <c r="W1" s="52" t="s">
        <v>89</v>
      </c>
      <c r="X1" s="52" t="s">
        <v>90</v>
      </c>
      <c r="Y1" s="52" t="s">
        <v>91</v>
      </c>
      <c r="Z1" s="52" t="s">
        <v>92</v>
      </c>
    </row>
    <row r="2" spans="1:26" s="57" customFormat="1" x14ac:dyDescent="0.25">
      <c r="A2" s="56">
        <v>1552185</v>
      </c>
      <c r="B2" s="57" t="s">
        <v>93</v>
      </c>
      <c r="C2" s="57" t="s">
        <v>99</v>
      </c>
      <c r="D2" s="57" t="s">
        <v>226</v>
      </c>
      <c r="F2" s="58">
        <v>44509.339317129627</v>
      </c>
      <c r="G2" s="58">
        <v>44659</v>
      </c>
      <c r="H2" s="59">
        <v>208333.3333</v>
      </c>
      <c r="I2" s="59">
        <v>50616.666700000002</v>
      </c>
      <c r="J2" s="60">
        <v>1215.6867</v>
      </c>
      <c r="K2" s="60">
        <v>210.52330000000001</v>
      </c>
      <c r="L2" s="60">
        <v>0</v>
      </c>
      <c r="M2" s="60">
        <v>0</v>
      </c>
      <c r="N2" s="60">
        <f>SUM(Table1[[#This Row],[Labor Cost ($)]:[Other Cost]])</f>
        <v>1426.21</v>
      </c>
      <c r="O2" s="57" t="s">
        <v>96</v>
      </c>
      <c r="Q2" s="57" t="s">
        <v>97</v>
      </c>
      <c r="R2" s="58">
        <v>44509.343530092592</v>
      </c>
      <c r="T2" s="57" t="s">
        <v>98</v>
      </c>
      <c r="U2" s="61">
        <v>1</v>
      </c>
      <c r="V2" s="61">
        <v>1</v>
      </c>
      <c r="W2" s="61">
        <v>0</v>
      </c>
      <c r="X2" s="61">
        <v>1</v>
      </c>
      <c r="Y2" s="61">
        <v>0</v>
      </c>
      <c r="Z2" s="61">
        <v>1</v>
      </c>
    </row>
    <row r="3" spans="1:26" s="57" customFormat="1" x14ac:dyDescent="0.25">
      <c r="A3" s="56">
        <v>1548758</v>
      </c>
      <c r="B3" s="57" t="s">
        <v>102</v>
      </c>
      <c r="C3" s="57" t="s">
        <v>106</v>
      </c>
      <c r="D3" s="57" t="s">
        <v>226</v>
      </c>
      <c r="F3" s="58">
        <v>44495.413854166669</v>
      </c>
      <c r="G3" s="58">
        <v>44641</v>
      </c>
      <c r="H3" s="59">
        <v>2697511.3846</v>
      </c>
      <c r="I3" s="59">
        <v>925705.84620000003</v>
      </c>
      <c r="J3" s="60">
        <v>0</v>
      </c>
      <c r="K3" s="60">
        <v>0</v>
      </c>
      <c r="L3" s="60">
        <v>0</v>
      </c>
      <c r="M3" s="60">
        <v>18514.116900000001</v>
      </c>
      <c r="N3" s="60">
        <f>SUM(Table1[[#This Row],[Labor Cost ($)]:[Other Cost]])</f>
        <v>18514.116900000001</v>
      </c>
      <c r="O3" s="57" t="s">
        <v>96</v>
      </c>
      <c r="Q3" s="57" t="s">
        <v>107</v>
      </c>
      <c r="R3" s="58">
        <v>44495.418425925927</v>
      </c>
      <c r="T3" s="57" t="s">
        <v>98</v>
      </c>
      <c r="U3" s="61">
        <v>0</v>
      </c>
      <c r="V3" s="61">
        <v>0</v>
      </c>
      <c r="W3" s="61">
        <v>0</v>
      </c>
      <c r="X3" s="61">
        <v>1</v>
      </c>
      <c r="Y3" s="61">
        <v>1</v>
      </c>
      <c r="Z3" s="61">
        <v>1</v>
      </c>
    </row>
    <row r="4" spans="1:26" s="57" customFormat="1" x14ac:dyDescent="0.25">
      <c r="A4" s="56">
        <v>1532574</v>
      </c>
      <c r="B4" s="57" t="s">
        <v>102</v>
      </c>
      <c r="C4" s="57" t="s">
        <v>106</v>
      </c>
      <c r="D4" s="57" t="s">
        <v>226</v>
      </c>
      <c r="F4" s="58">
        <v>44428.461585648147</v>
      </c>
      <c r="G4" s="58">
        <v>44517</v>
      </c>
      <c r="H4" s="59">
        <v>2697511.3846</v>
      </c>
      <c r="I4" s="59">
        <v>925705.84620000003</v>
      </c>
      <c r="J4" s="60">
        <v>0</v>
      </c>
      <c r="K4" s="60">
        <v>0</v>
      </c>
      <c r="L4" s="60">
        <v>0</v>
      </c>
      <c r="M4" s="60">
        <v>18514.116900000001</v>
      </c>
      <c r="N4" s="60">
        <f>SUM(Table1[[#This Row],[Labor Cost ($)]:[Other Cost]])</f>
        <v>18514.116900000001</v>
      </c>
      <c r="O4" s="57" t="s">
        <v>96</v>
      </c>
      <c r="Q4" s="57" t="s">
        <v>97</v>
      </c>
      <c r="R4" s="58">
        <v>44428.464155092595</v>
      </c>
      <c r="T4" s="57" t="s">
        <v>98</v>
      </c>
      <c r="U4" s="61">
        <v>0</v>
      </c>
      <c r="V4" s="61">
        <v>0</v>
      </c>
      <c r="W4" s="61">
        <v>0</v>
      </c>
      <c r="X4" s="61">
        <v>1</v>
      </c>
      <c r="Y4" s="61">
        <v>1</v>
      </c>
      <c r="Z4" s="61">
        <v>1</v>
      </c>
    </row>
    <row r="5" spans="1:26" s="63" customFormat="1" x14ac:dyDescent="0.25">
      <c r="A5" s="62">
        <v>1481440</v>
      </c>
      <c r="B5" s="63" t="s">
        <v>93</v>
      </c>
      <c r="C5" s="63" t="s">
        <v>114</v>
      </c>
      <c r="D5" s="63" t="s">
        <v>153</v>
      </c>
      <c r="E5" s="63" t="s">
        <v>115</v>
      </c>
      <c r="F5" s="64">
        <v>44110</v>
      </c>
      <c r="G5" s="64">
        <v>44266</v>
      </c>
      <c r="H5" s="65">
        <v>521.42859999999996</v>
      </c>
      <c r="I5" s="65">
        <v>521.42859999999996</v>
      </c>
      <c r="J5" s="66">
        <v>99.287899999999993</v>
      </c>
      <c r="K5" s="66">
        <v>14.491400000000001</v>
      </c>
      <c r="L5" s="66">
        <v>0</v>
      </c>
      <c r="M5" s="66">
        <v>0</v>
      </c>
      <c r="N5" s="66">
        <f>SUM(Table1[[#This Row],[Labor Cost ($)]:[Other Cost]])</f>
        <v>113.77929999999999</v>
      </c>
      <c r="O5" s="63" t="s">
        <v>96</v>
      </c>
      <c r="Q5" s="63" t="s">
        <v>101</v>
      </c>
      <c r="R5" s="64">
        <v>44110.595868055556</v>
      </c>
      <c r="T5" s="63" t="s">
        <v>98</v>
      </c>
      <c r="U5" s="67">
        <v>1</v>
      </c>
      <c r="V5" s="67">
        <v>1</v>
      </c>
      <c r="W5" s="67">
        <v>0</v>
      </c>
      <c r="X5" s="67">
        <v>1</v>
      </c>
      <c r="Y5" s="67">
        <v>0</v>
      </c>
      <c r="Z5" s="67">
        <v>1</v>
      </c>
    </row>
    <row r="6" spans="1:26" s="63" customFormat="1" x14ac:dyDescent="0.25">
      <c r="A6" s="62">
        <v>1500416</v>
      </c>
      <c r="B6" s="63" t="s">
        <v>93</v>
      </c>
      <c r="C6" s="63" t="s">
        <v>139</v>
      </c>
      <c r="D6" s="63" t="s">
        <v>226</v>
      </c>
      <c r="E6" s="63" t="s">
        <v>227</v>
      </c>
      <c r="F6" s="64">
        <v>44265</v>
      </c>
      <c r="G6" s="64">
        <v>44265</v>
      </c>
      <c r="H6" s="65">
        <v>600</v>
      </c>
      <c r="J6" s="66">
        <v>0</v>
      </c>
      <c r="K6" s="66">
        <v>0</v>
      </c>
      <c r="L6" s="66">
        <v>0</v>
      </c>
      <c r="N6" s="68">
        <f>SUM(Table1[[#This Row],[Labor Cost ($)]:[Other Cost]])</f>
        <v>0</v>
      </c>
      <c r="O6" s="63" t="s">
        <v>119</v>
      </c>
      <c r="P6" s="64">
        <v>44634.574537037035</v>
      </c>
      <c r="Q6" s="63" t="s">
        <v>101</v>
      </c>
      <c r="R6" s="64">
        <v>44265.626956018517</v>
      </c>
      <c r="T6" s="63" t="s">
        <v>98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1</v>
      </c>
    </row>
    <row r="7" spans="1:26" s="57" customFormat="1" x14ac:dyDescent="0.25">
      <c r="A7" s="56">
        <v>1363780</v>
      </c>
      <c r="B7" s="57" t="s">
        <v>93</v>
      </c>
      <c r="C7" s="57" t="s">
        <v>228</v>
      </c>
      <c r="D7" s="57" t="s">
        <v>226</v>
      </c>
      <c r="E7" s="57" t="s">
        <v>229</v>
      </c>
      <c r="F7" s="58">
        <v>43333</v>
      </c>
      <c r="G7" s="58">
        <v>43334</v>
      </c>
      <c r="H7" s="59">
        <v>100</v>
      </c>
      <c r="I7" s="59">
        <v>0</v>
      </c>
      <c r="J7" s="60">
        <v>3230.9</v>
      </c>
      <c r="K7" s="60">
        <v>1245.25</v>
      </c>
      <c r="L7" s="60">
        <v>0</v>
      </c>
      <c r="N7" s="69">
        <f>SUM(Table1[[#This Row],[Labor Cost ($)]:[Other Cost]])</f>
        <v>4476.1499999999996</v>
      </c>
      <c r="O7" s="57" t="s">
        <v>96</v>
      </c>
      <c r="Q7" s="57" t="s">
        <v>113</v>
      </c>
      <c r="R7" s="58">
        <v>43333.576226851852</v>
      </c>
      <c r="T7" s="57" t="s">
        <v>98</v>
      </c>
      <c r="U7" s="61">
        <v>1</v>
      </c>
      <c r="V7" s="61">
        <v>1</v>
      </c>
      <c r="W7" s="61">
        <v>0</v>
      </c>
      <c r="X7" s="61">
        <v>0</v>
      </c>
      <c r="Y7" s="61">
        <v>0</v>
      </c>
      <c r="Z7" s="61">
        <v>1</v>
      </c>
    </row>
    <row r="8" spans="1:26" s="63" customFormat="1" x14ac:dyDescent="0.25">
      <c r="A8" s="62">
        <v>1255789</v>
      </c>
      <c r="B8" s="63" t="s">
        <v>93</v>
      </c>
      <c r="C8" s="63" t="s">
        <v>99</v>
      </c>
      <c r="D8" s="63" t="s">
        <v>153</v>
      </c>
      <c r="E8" s="63" t="s">
        <v>230</v>
      </c>
      <c r="F8" s="64">
        <v>42879</v>
      </c>
      <c r="G8" s="64">
        <v>42913</v>
      </c>
      <c r="H8" s="65">
        <v>650000</v>
      </c>
      <c r="I8" s="65">
        <v>1657920</v>
      </c>
      <c r="J8" s="66">
        <v>4348.71</v>
      </c>
      <c r="K8" s="66">
        <v>1544.94</v>
      </c>
      <c r="L8" s="66">
        <v>0</v>
      </c>
      <c r="M8" s="66">
        <v>652</v>
      </c>
      <c r="N8" s="66">
        <f>SUM(Table1[[#This Row],[Labor Cost ($)]:[Other Cost]])</f>
        <v>6545.65</v>
      </c>
      <c r="O8" s="63" t="s">
        <v>119</v>
      </c>
      <c r="P8" s="64">
        <v>43510.436284722222</v>
      </c>
      <c r="Q8" s="63" t="s">
        <v>113</v>
      </c>
      <c r="R8" s="64">
        <v>43510</v>
      </c>
      <c r="T8" s="63" t="s">
        <v>98</v>
      </c>
      <c r="U8" s="67">
        <v>1</v>
      </c>
      <c r="V8" s="67">
        <v>1</v>
      </c>
      <c r="W8" s="67">
        <v>0</v>
      </c>
      <c r="X8" s="67">
        <v>1</v>
      </c>
      <c r="Y8" s="67">
        <v>1</v>
      </c>
      <c r="Z8" s="67">
        <v>1</v>
      </c>
    </row>
    <row r="9" spans="1:26" s="63" customFormat="1" x14ac:dyDescent="0.25">
      <c r="A9" s="62">
        <v>1261885</v>
      </c>
      <c r="B9" s="63" t="s">
        <v>231</v>
      </c>
      <c r="C9" s="63" t="s">
        <v>232</v>
      </c>
      <c r="D9" s="63" t="s">
        <v>233</v>
      </c>
      <c r="E9" s="63" t="s">
        <v>234</v>
      </c>
      <c r="F9" s="64">
        <v>42837</v>
      </c>
      <c r="G9" s="64">
        <v>42865</v>
      </c>
      <c r="H9" s="65">
        <v>25</v>
      </c>
      <c r="J9" s="66">
        <v>0</v>
      </c>
      <c r="K9" s="66">
        <v>0</v>
      </c>
      <c r="L9" s="66">
        <v>0</v>
      </c>
      <c r="N9" s="68">
        <f>SUM(Table1[[#This Row],[Labor Cost ($)]:[Other Cost]])</f>
        <v>0</v>
      </c>
      <c r="O9" s="63" t="s">
        <v>96</v>
      </c>
      <c r="Q9" s="63" t="s">
        <v>235</v>
      </c>
      <c r="R9" s="64">
        <v>42892.438078703701</v>
      </c>
      <c r="T9" s="63" t="s">
        <v>98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1</v>
      </c>
    </row>
    <row r="10" spans="1:26" s="63" customFormat="1" x14ac:dyDescent="0.25">
      <c r="A10" s="62">
        <v>1239888</v>
      </c>
      <c r="B10" s="63" t="s">
        <v>93</v>
      </c>
      <c r="C10" s="63" t="s">
        <v>141</v>
      </c>
      <c r="D10" s="63" t="s">
        <v>153</v>
      </c>
      <c r="E10" s="63" t="s">
        <v>236</v>
      </c>
      <c r="F10" s="64">
        <v>42856</v>
      </c>
      <c r="G10" s="64">
        <v>42864</v>
      </c>
      <c r="H10" s="65">
        <v>15</v>
      </c>
      <c r="I10" s="65">
        <v>0</v>
      </c>
      <c r="J10" s="66">
        <v>6337.11</v>
      </c>
      <c r="K10" s="66">
        <v>3729.39</v>
      </c>
      <c r="L10" s="66">
        <v>0</v>
      </c>
      <c r="N10" s="68">
        <f>SUM(Table1[[#This Row],[Labor Cost ($)]:[Other Cost]])</f>
        <v>10066.5</v>
      </c>
      <c r="O10" s="63" t="s">
        <v>96</v>
      </c>
      <c r="Q10" s="63" t="s">
        <v>101</v>
      </c>
      <c r="R10" s="64">
        <v>42857.490624999999</v>
      </c>
      <c r="T10" s="63" t="s">
        <v>98</v>
      </c>
      <c r="U10" s="67">
        <v>1</v>
      </c>
      <c r="V10" s="67">
        <v>1</v>
      </c>
      <c r="W10" s="67">
        <v>0</v>
      </c>
      <c r="X10" s="67">
        <v>0</v>
      </c>
      <c r="Y10" s="67">
        <v>0</v>
      </c>
      <c r="Z10" s="67">
        <v>1</v>
      </c>
    </row>
    <row r="11" spans="1:26" s="63" customFormat="1" x14ac:dyDescent="0.25">
      <c r="A11" s="62">
        <v>1192122</v>
      </c>
      <c r="B11" s="63" t="s">
        <v>237</v>
      </c>
      <c r="C11" s="63" t="s">
        <v>99</v>
      </c>
      <c r="D11" s="63" t="s">
        <v>153</v>
      </c>
      <c r="E11" s="63" t="s">
        <v>238</v>
      </c>
      <c r="F11" s="64">
        <v>42598</v>
      </c>
      <c r="G11" s="64">
        <v>42628</v>
      </c>
      <c r="H11" s="65">
        <v>5</v>
      </c>
      <c r="I11" s="65">
        <v>1737540</v>
      </c>
      <c r="J11" s="66">
        <v>3239.07</v>
      </c>
      <c r="K11" s="66">
        <v>1035.24</v>
      </c>
      <c r="L11" s="66">
        <v>0</v>
      </c>
      <c r="M11" s="66">
        <v>38.35</v>
      </c>
      <c r="N11" s="66">
        <f>SUM(Table1[[#This Row],[Labor Cost ($)]:[Other Cost]])</f>
        <v>4312.6600000000008</v>
      </c>
      <c r="O11" s="63" t="s">
        <v>119</v>
      </c>
      <c r="P11" s="64">
        <v>42738.470694444448</v>
      </c>
      <c r="Q11" s="63" t="s">
        <v>239</v>
      </c>
      <c r="R11" s="64">
        <v>42738</v>
      </c>
      <c r="T11" s="63" t="s">
        <v>98</v>
      </c>
      <c r="U11" s="67">
        <v>1</v>
      </c>
      <c r="V11" s="67">
        <v>1</v>
      </c>
      <c r="W11" s="67">
        <v>0</v>
      </c>
      <c r="X11" s="67">
        <v>1</v>
      </c>
      <c r="Y11" s="67">
        <v>1</v>
      </c>
      <c r="Z11" s="67">
        <v>1</v>
      </c>
    </row>
    <row r="12" spans="1:26" s="57" customFormat="1" x14ac:dyDescent="0.25">
      <c r="A12" s="56">
        <v>1010566</v>
      </c>
      <c r="B12" s="57" t="s">
        <v>93</v>
      </c>
      <c r="C12" s="57" t="s">
        <v>99</v>
      </c>
      <c r="D12" s="57" t="s">
        <v>153</v>
      </c>
      <c r="E12" s="57" t="s">
        <v>240</v>
      </c>
      <c r="F12" s="58">
        <v>41761</v>
      </c>
      <c r="G12" s="58">
        <v>41780</v>
      </c>
      <c r="H12" s="59">
        <v>100</v>
      </c>
      <c r="I12" s="59">
        <v>7500</v>
      </c>
      <c r="J12" s="60">
        <v>19383.09</v>
      </c>
      <c r="K12" s="60">
        <v>8182.3</v>
      </c>
      <c r="L12" s="60">
        <v>0</v>
      </c>
      <c r="M12" s="60">
        <v>42.45</v>
      </c>
      <c r="N12" s="60">
        <f>SUM(Table1[[#This Row],[Labor Cost ($)]:[Other Cost]])</f>
        <v>27607.84</v>
      </c>
      <c r="O12" s="57" t="s">
        <v>119</v>
      </c>
      <c r="P12" s="58">
        <v>41885.5783912037</v>
      </c>
      <c r="Q12" s="57" t="s">
        <v>113</v>
      </c>
      <c r="R12" s="58">
        <v>41885</v>
      </c>
      <c r="T12" s="57" t="s">
        <v>98</v>
      </c>
      <c r="U12" s="61">
        <v>1</v>
      </c>
      <c r="V12" s="61">
        <v>1</v>
      </c>
      <c r="W12" s="61">
        <v>0</v>
      </c>
      <c r="X12" s="61">
        <v>1</v>
      </c>
      <c r="Y12" s="61">
        <v>1</v>
      </c>
      <c r="Z12" s="61">
        <v>1</v>
      </c>
    </row>
    <row r="13" spans="1:26" s="57" customFormat="1" x14ac:dyDescent="0.25">
      <c r="A13" s="56">
        <v>1005931</v>
      </c>
      <c r="B13" s="57" t="s">
        <v>102</v>
      </c>
      <c r="C13" s="57" t="s">
        <v>145</v>
      </c>
      <c r="D13" s="57" t="s">
        <v>153</v>
      </c>
      <c r="E13" s="57" t="s">
        <v>241</v>
      </c>
      <c r="F13" s="58">
        <v>41713</v>
      </c>
      <c r="G13" s="58">
        <v>41739</v>
      </c>
      <c r="H13" s="59">
        <v>6</v>
      </c>
      <c r="I13" s="59">
        <v>684</v>
      </c>
      <c r="J13" s="60">
        <v>0</v>
      </c>
      <c r="K13" s="60">
        <v>0</v>
      </c>
      <c r="L13" s="60">
        <v>0</v>
      </c>
      <c r="M13" s="60">
        <v>1504.8</v>
      </c>
      <c r="N13" s="60">
        <f>SUM(Table1[[#This Row],[Labor Cost ($)]:[Other Cost]])</f>
        <v>1504.8</v>
      </c>
      <c r="O13" s="57" t="s">
        <v>119</v>
      </c>
      <c r="P13" s="58">
        <v>41751.532349537039</v>
      </c>
      <c r="Q13" s="57" t="s">
        <v>148</v>
      </c>
      <c r="R13" s="58">
        <v>41751</v>
      </c>
      <c r="T13" s="57" t="s">
        <v>98</v>
      </c>
      <c r="U13" s="61">
        <v>0</v>
      </c>
      <c r="V13" s="61">
        <v>0</v>
      </c>
      <c r="W13" s="61">
        <v>0</v>
      </c>
      <c r="X13" s="61">
        <v>1</v>
      </c>
      <c r="Y13" s="61">
        <v>1</v>
      </c>
      <c r="Z13" s="61">
        <v>1</v>
      </c>
    </row>
    <row r="14" spans="1:26" s="63" customFormat="1" x14ac:dyDescent="0.25">
      <c r="A14" s="62">
        <v>632250</v>
      </c>
      <c r="B14" s="63" t="s">
        <v>159</v>
      </c>
      <c r="C14" s="63" t="s">
        <v>99</v>
      </c>
      <c r="D14" s="63" t="s">
        <v>242</v>
      </c>
      <c r="E14" s="63" t="s">
        <v>243</v>
      </c>
      <c r="F14" s="64">
        <v>40197</v>
      </c>
      <c r="G14" s="64">
        <v>40753</v>
      </c>
      <c r="H14" s="65">
        <v>12000</v>
      </c>
      <c r="I14" s="65">
        <v>66622.990000000005</v>
      </c>
      <c r="J14" s="66">
        <v>530.96960000000001</v>
      </c>
      <c r="K14" s="66">
        <v>662.43499999999995</v>
      </c>
      <c r="L14" s="66">
        <v>0</v>
      </c>
      <c r="M14" s="66">
        <v>7.4127999999999998</v>
      </c>
      <c r="N14" s="66">
        <f>SUM(Table1[[#This Row],[Labor Cost ($)]:[Other Cost]])</f>
        <v>1200.8173999999999</v>
      </c>
      <c r="O14" s="63" t="s">
        <v>119</v>
      </c>
      <c r="P14" s="64">
        <v>40753.474710648145</v>
      </c>
      <c r="Q14" s="63" t="s">
        <v>163</v>
      </c>
      <c r="R14" s="64">
        <v>40753</v>
      </c>
      <c r="T14" s="63" t="s">
        <v>164</v>
      </c>
      <c r="U14" s="67">
        <v>1</v>
      </c>
      <c r="V14" s="67">
        <v>1</v>
      </c>
      <c r="W14" s="67">
        <v>0</v>
      </c>
      <c r="X14" s="67">
        <v>1</v>
      </c>
      <c r="Y14" s="67">
        <v>1</v>
      </c>
      <c r="Z14" s="67">
        <v>1</v>
      </c>
    </row>
    <row r="15" spans="1:26" s="63" customFormat="1" x14ac:dyDescent="0.25">
      <c r="A15" s="62">
        <v>632694</v>
      </c>
      <c r="B15" s="63" t="s">
        <v>159</v>
      </c>
      <c r="C15" s="63" t="s">
        <v>133</v>
      </c>
      <c r="D15" s="63" t="s">
        <v>153</v>
      </c>
      <c r="E15" s="63" t="s">
        <v>244</v>
      </c>
      <c r="F15" s="64">
        <v>40198</v>
      </c>
      <c r="G15" s="64">
        <v>40746</v>
      </c>
      <c r="H15" s="65">
        <v>35</v>
      </c>
      <c r="I15" s="65">
        <v>24.184999999999999</v>
      </c>
      <c r="J15" s="66">
        <v>602.19669999999996</v>
      </c>
      <c r="K15" s="66">
        <v>224.6335</v>
      </c>
      <c r="L15" s="66">
        <v>0</v>
      </c>
      <c r="M15" s="66">
        <v>0</v>
      </c>
      <c r="N15" s="66">
        <f>SUM(Table1[[#This Row],[Labor Cost ($)]:[Other Cost]])</f>
        <v>826.83019999999999</v>
      </c>
      <c r="O15" s="63" t="s">
        <v>119</v>
      </c>
      <c r="P15" s="64">
        <v>40753.529710648145</v>
      </c>
      <c r="Q15" s="63" t="s">
        <v>163</v>
      </c>
      <c r="R15" s="64">
        <v>40753</v>
      </c>
      <c r="T15" s="63" t="s">
        <v>164</v>
      </c>
      <c r="U15" s="67">
        <v>1</v>
      </c>
      <c r="V15" s="67">
        <v>1</v>
      </c>
      <c r="W15" s="67">
        <v>0</v>
      </c>
      <c r="X15" s="67">
        <v>1</v>
      </c>
      <c r="Y15" s="67">
        <v>0</v>
      </c>
      <c r="Z15" s="67">
        <v>1</v>
      </c>
    </row>
    <row r="16" spans="1:26" s="57" customFormat="1" x14ac:dyDescent="0.25">
      <c r="A16" s="56">
        <v>680764</v>
      </c>
      <c r="B16" s="57" t="s">
        <v>93</v>
      </c>
      <c r="C16" s="57" t="s">
        <v>245</v>
      </c>
      <c r="D16" s="57" t="s">
        <v>153</v>
      </c>
      <c r="E16" s="57" t="s">
        <v>246</v>
      </c>
      <c r="F16" s="58">
        <v>40365</v>
      </c>
      <c r="G16" s="58">
        <v>40392</v>
      </c>
      <c r="H16" s="59">
        <v>1</v>
      </c>
      <c r="I16" s="59">
        <v>1</v>
      </c>
      <c r="J16" s="60">
        <v>3963.69</v>
      </c>
      <c r="K16" s="60">
        <v>1914.68</v>
      </c>
      <c r="L16" s="60">
        <v>0</v>
      </c>
      <c r="M16" s="60">
        <v>1800</v>
      </c>
      <c r="N16" s="60">
        <f>SUM(Table1[[#This Row],[Labor Cost ($)]:[Other Cost]])</f>
        <v>7678.37</v>
      </c>
      <c r="O16" s="57" t="s">
        <v>119</v>
      </c>
      <c r="P16" s="58">
        <v>41240.467349537037</v>
      </c>
      <c r="Q16" s="57" t="s">
        <v>113</v>
      </c>
      <c r="R16" s="58">
        <v>41240</v>
      </c>
      <c r="T16" s="57" t="s">
        <v>98</v>
      </c>
      <c r="U16" s="61">
        <v>1</v>
      </c>
      <c r="V16" s="61">
        <v>1</v>
      </c>
      <c r="W16" s="61">
        <v>0</v>
      </c>
      <c r="X16" s="61">
        <v>1</v>
      </c>
      <c r="Y16" s="61">
        <v>1</v>
      </c>
      <c r="Z16" s="61">
        <v>1</v>
      </c>
    </row>
    <row r="17" spans="1:26" s="63" customFormat="1" x14ac:dyDescent="0.25">
      <c r="A17" s="62">
        <v>550429</v>
      </c>
      <c r="B17" s="63" t="s">
        <v>159</v>
      </c>
      <c r="C17" s="63" t="s">
        <v>99</v>
      </c>
      <c r="D17" s="63" t="s">
        <v>242</v>
      </c>
      <c r="E17" s="63" t="s">
        <v>243</v>
      </c>
      <c r="F17" s="64">
        <v>39911</v>
      </c>
      <c r="G17" s="64">
        <v>40206</v>
      </c>
      <c r="H17" s="65">
        <v>65000</v>
      </c>
      <c r="I17" s="65">
        <v>73828.56</v>
      </c>
      <c r="J17" s="66">
        <v>1073.9599000000001</v>
      </c>
      <c r="K17" s="66">
        <v>759.77070000000003</v>
      </c>
      <c r="L17" s="66">
        <v>0</v>
      </c>
      <c r="M17" s="66">
        <v>36.713299999999997</v>
      </c>
      <c r="N17" s="66">
        <f>SUM(Table1[[#This Row],[Labor Cost ($)]:[Other Cost]])</f>
        <v>1870.4439</v>
      </c>
      <c r="O17" s="63" t="s">
        <v>119</v>
      </c>
      <c r="P17" s="64">
        <v>40197</v>
      </c>
      <c r="Q17" s="63" t="s">
        <v>163</v>
      </c>
      <c r="R17" s="64">
        <v>40197.525219907409</v>
      </c>
      <c r="T17" s="63" t="s">
        <v>164</v>
      </c>
      <c r="U17" s="67">
        <v>1</v>
      </c>
      <c r="V17" s="67">
        <v>1</v>
      </c>
      <c r="W17" s="67">
        <v>0</v>
      </c>
      <c r="X17" s="67">
        <v>1</v>
      </c>
      <c r="Y17" s="67">
        <v>1</v>
      </c>
      <c r="Z17" s="67">
        <v>1</v>
      </c>
    </row>
    <row r="18" spans="1:26" s="63" customFormat="1" x14ac:dyDescent="0.25">
      <c r="A18" s="62">
        <v>632281</v>
      </c>
      <c r="B18" s="63" t="s">
        <v>159</v>
      </c>
      <c r="C18" s="63" t="s">
        <v>145</v>
      </c>
      <c r="D18" s="63" t="s">
        <v>242</v>
      </c>
      <c r="E18" s="63" t="s">
        <v>247</v>
      </c>
      <c r="F18" s="64">
        <v>40197</v>
      </c>
      <c r="G18" s="64">
        <v>40197.333333333336</v>
      </c>
      <c r="H18" s="65">
        <v>100</v>
      </c>
      <c r="J18" s="66">
        <v>0</v>
      </c>
      <c r="K18" s="66">
        <v>0</v>
      </c>
      <c r="L18" s="66">
        <v>0</v>
      </c>
      <c r="M18" s="66">
        <v>0</v>
      </c>
      <c r="N18" s="66">
        <f>SUM(Table1[[#This Row],[Labor Cost ($)]:[Other Cost]])</f>
        <v>0</v>
      </c>
      <c r="O18" s="63" t="s">
        <v>119</v>
      </c>
      <c r="P18" s="64">
        <v>40757.367013888892</v>
      </c>
      <c r="Q18" s="63" t="s">
        <v>163</v>
      </c>
      <c r="R18" s="64">
        <v>40757</v>
      </c>
      <c r="T18" s="63" t="s">
        <v>164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1</v>
      </c>
    </row>
    <row r="19" spans="1:26" s="63" customFormat="1" x14ac:dyDescent="0.25">
      <c r="A19" s="62">
        <v>628480</v>
      </c>
      <c r="B19" s="63" t="s">
        <v>93</v>
      </c>
      <c r="C19" s="63" t="s">
        <v>248</v>
      </c>
      <c r="D19" s="63" t="s">
        <v>153</v>
      </c>
      <c r="E19" s="63" t="s">
        <v>249</v>
      </c>
      <c r="F19" s="64">
        <v>40186</v>
      </c>
      <c r="G19" s="64">
        <v>40186.333333333336</v>
      </c>
      <c r="H19" s="65">
        <v>10</v>
      </c>
      <c r="J19" s="66">
        <v>0</v>
      </c>
      <c r="K19" s="66">
        <v>0</v>
      </c>
      <c r="L19" s="66">
        <v>0</v>
      </c>
      <c r="M19" s="66">
        <v>0</v>
      </c>
      <c r="N19" s="66">
        <f>SUM(Table1[[#This Row],[Labor Cost ($)]:[Other Cost]])</f>
        <v>0</v>
      </c>
      <c r="O19" s="63" t="s">
        <v>119</v>
      </c>
      <c r="P19" s="64">
        <v>41110.562349537038</v>
      </c>
      <c r="Q19" s="63" t="s">
        <v>113</v>
      </c>
      <c r="R19" s="64">
        <v>41110</v>
      </c>
      <c r="T19" s="63" t="s">
        <v>98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1</v>
      </c>
    </row>
    <row r="20" spans="1:26" s="63" customFormat="1" x14ac:dyDescent="0.25">
      <c r="A20" s="62">
        <v>551083</v>
      </c>
      <c r="B20" s="63" t="s">
        <v>159</v>
      </c>
      <c r="C20" s="63" t="s">
        <v>145</v>
      </c>
      <c r="D20" s="63" t="s">
        <v>242</v>
      </c>
      <c r="E20" s="63" t="s">
        <v>247</v>
      </c>
      <c r="F20" s="64">
        <v>40022</v>
      </c>
      <c r="G20" s="64">
        <v>40043.333333333336</v>
      </c>
      <c r="H20" s="65">
        <v>7692.3077000000003</v>
      </c>
      <c r="I20" s="65">
        <v>107.6923</v>
      </c>
      <c r="J20" s="66">
        <v>465.24880000000002</v>
      </c>
      <c r="K20" s="66">
        <v>400.48</v>
      </c>
      <c r="L20" s="66">
        <v>0</v>
      </c>
      <c r="M20" s="66">
        <v>0</v>
      </c>
      <c r="N20" s="66">
        <f>SUM(Table1[[#This Row],[Labor Cost ($)]:[Other Cost]])</f>
        <v>865.72880000000009</v>
      </c>
      <c r="O20" s="63" t="s">
        <v>119</v>
      </c>
      <c r="P20" s="64">
        <v>40197</v>
      </c>
      <c r="Q20" s="63" t="s">
        <v>163</v>
      </c>
      <c r="R20" s="64">
        <v>40197.621759259258</v>
      </c>
      <c r="T20" s="63" t="s">
        <v>164</v>
      </c>
      <c r="U20" s="67">
        <v>1</v>
      </c>
      <c r="V20" s="67">
        <v>1</v>
      </c>
      <c r="W20" s="67">
        <v>0</v>
      </c>
      <c r="X20" s="67">
        <v>1</v>
      </c>
      <c r="Y20" s="67">
        <v>0</v>
      </c>
      <c r="Z20" s="67">
        <v>1</v>
      </c>
    </row>
    <row r="21" spans="1:26" s="57" customFormat="1" x14ac:dyDescent="0.25">
      <c r="A21" s="56">
        <v>470935</v>
      </c>
      <c r="B21" s="57" t="s">
        <v>159</v>
      </c>
      <c r="C21" s="57" t="s">
        <v>99</v>
      </c>
      <c r="D21" s="57" t="s">
        <v>153</v>
      </c>
      <c r="E21" s="57" t="s">
        <v>250</v>
      </c>
      <c r="F21" s="58">
        <v>39567</v>
      </c>
      <c r="G21" s="58">
        <v>39820</v>
      </c>
      <c r="H21" s="59">
        <v>277500</v>
      </c>
      <c r="I21" s="59">
        <v>589980.54</v>
      </c>
      <c r="J21" s="60">
        <v>4238.683</v>
      </c>
      <c r="K21" s="60">
        <v>2378.2453</v>
      </c>
      <c r="L21" s="60">
        <v>0</v>
      </c>
      <c r="M21" s="60">
        <v>76.849000000000004</v>
      </c>
      <c r="N21" s="60">
        <f>SUM(Table1[[#This Row],[Labor Cost ($)]:[Other Cost]])</f>
        <v>6693.7772999999997</v>
      </c>
      <c r="O21" s="57" t="s">
        <v>119</v>
      </c>
      <c r="P21" s="58">
        <v>39798</v>
      </c>
      <c r="Q21" s="57" t="s">
        <v>163</v>
      </c>
      <c r="R21" s="58">
        <v>39856.932534722226</v>
      </c>
      <c r="T21" s="57" t="s">
        <v>164</v>
      </c>
      <c r="U21" s="61">
        <v>1</v>
      </c>
      <c r="V21" s="61">
        <v>1</v>
      </c>
      <c r="W21" s="61">
        <v>0</v>
      </c>
      <c r="X21" s="61">
        <v>1</v>
      </c>
      <c r="Y21" s="61">
        <v>1</v>
      </c>
      <c r="Z21" s="61">
        <v>1</v>
      </c>
    </row>
    <row r="22" spans="1:26" s="57" customFormat="1" x14ac:dyDescent="0.25">
      <c r="A22" s="56">
        <v>473179</v>
      </c>
      <c r="B22" s="57" t="s">
        <v>93</v>
      </c>
      <c r="C22" s="57" t="s">
        <v>245</v>
      </c>
      <c r="D22" s="57" t="s">
        <v>153</v>
      </c>
      <c r="E22" s="57" t="s">
        <v>251</v>
      </c>
      <c r="F22" s="58">
        <v>39574</v>
      </c>
      <c r="G22" s="58">
        <v>39707</v>
      </c>
      <c r="H22" s="59">
        <v>4</v>
      </c>
      <c r="J22" s="60">
        <v>12462.31</v>
      </c>
      <c r="K22" s="60">
        <v>3527.19</v>
      </c>
      <c r="L22" s="60">
        <v>0</v>
      </c>
      <c r="M22" s="60">
        <v>1497.8</v>
      </c>
      <c r="N22" s="60">
        <f>SUM(Table1[[#This Row],[Labor Cost ($)]:[Other Cost]])</f>
        <v>17487.3</v>
      </c>
      <c r="O22" s="57" t="s">
        <v>119</v>
      </c>
      <c r="P22" s="58">
        <v>41109.599236111113</v>
      </c>
      <c r="Q22" s="57" t="s">
        <v>113</v>
      </c>
      <c r="R22" s="58">
        <v>41109</v>
      </c>
      <c r="T22" s="57" t="s">
        <v>98</v>
      </c>
      <c r="U22" s="61">
        <v>1</v>
      </c>
      <c r="V22" s="61">
        <v>1</v>
      </c>
      <c r="W22" s="61">
        <v>0</v>
      </c>
      <c r="X22" s="61">
        <v>0</v>
      </c>
      <c r="Y22" s="61">
        <v>1</v>
      </c>
      <c r="Z22" s="61">
        <v>1</v>
      </c>
    </row>
    <row r="23" spans="1:26" s="57" customFormat="1" x14ac:dyDescent="0.25">
      <c r="A23" s="56">
        <v>495833</v>
      </c>
      <c r="B23" s="57" t="s">
        <v>159</v>
      </c>
      <c r="C23" s="57" t="s">
        <v>252</v>
      </c>
      <c r="D23" s="57" t="s">
        <v>153</v>
      </c>
      <c r="E23" s="57" t="s">
        <v>253</v>
      </c>
      <c r="F23" s="58">
        <v>39650</v>
      </c>
      <c r="G23" s="58">
        <v>39701.333333333336</v>
      </c>
      <c r="H23" s="59">
        <v>15000</v>
      </c>
      <c r="I23" s="59">
        <v>3140</v>
      </c>
      <c r="J23" s="60">
        <v>12130.74</v>
      </c>
      <c r="K23" s="60">
        <v>6737.95</v>
      </c>
      <c r="L23" s="60">
        <v>0</v>
      </c>
      <c r="M23" s="60">
        <v>0</v>
      </c>
      <c r="N23" s="60">
        <f>SUM(Table1[[#This Row],[Labor Cost ($)]:[Other Cost]])</f>
        <v>18868.689999999999</v>
      </c>
      <c r="O23" s="57" t="s">
        <v>119</v>
      </c>
      <c r="P23" s="58">
        <v>40197</v>
      </c>
      <c r="Q23" s="57" t="s">
        <v>163</v>
      </c>
      <c r="R23" s="58">
        <v>40197.525706018518</v>
      </c>
      <c r="T23" s="57" t="s">
        <v>98</v>
      </c>
      <c r="U23" s="61">
        <v>1</v>
      </c>
      <c r="V23" s="61">
        <v>1</v>
      </c>
      <c r="W23" s="61">
        <v>0</v>
      </c>
      <c r="X23" s="61">
        <v>1</v>
      </c>
      <c r="Y23" s="61">
        <v>0</v>
      </c>
      <c r="Z23" s="61">
        <v>1</v>
      </c>
    </row>
    <row r="24" spans="1:26" s="57" customFormat="1" x14ac:dyDescent="0.25">
      <c r="A24" s="56">
        <v>481617</v>
      </c>
      <c r="B24" s="57" t="s">
        <v>93</v>
      </c>
      <c r="C24" s="57" t="s">
        <v>130</v>
      </c>
      <c r="D24" s="57" t="s">
        <v>153</v>
      </c>
      <c r="E24" s="57" t="s">
        <v>254</v>
      </c>
      <c r="F24" s="58">
        <v>39602</v>
      </c>
      <c r="G24" s="58">
        <v>39644</v>
      </c>
      <c r="H24" s="59">
        <v>10</v>
      </c>
      <c r="J24" s="60">
        <v>5051.55</v>
      </c>
      <c r="K24" s="60">
        <v>2075.85</v>
      </c>
      <c r="L24" s="60">
        <v>0</v>
      </c>
      <c r="M24" s="60">
        <v>0</v>
      </c>
      <c r="N24" s="60">
        <f>SUM(Table1[[#This Row],[Labor Cost ($)]:[Other Cost]])</f>
        <v>7127.4</v>
      </c>
      <c r="O24" s="57" t="s">
        <v>119</v>
      </c>
      <c r="P24" s="58">
        <v>41109.599374999998</v>
      </c>
      <c r="Q24" s="57" t="s">
        <v>113</v>
      </c>
      <c r="R24" s="58">
        <v>41109</v>
      </c>
      <c r="T24" s="57" t="s">
        <v>98</v>
      </c>
      <c r="U24" s="61">
        <v>1</v>
      </c>
      <c r="V24" s="61">
        <v>1</v>
      </c>
      <c r="W24" s="61">
        <v>0</v>
      </c>
      <c r="X24" s="61">
        <v>0</v>
      </c>
      <c r="Y24" s="61">
        <v>0</v>
      </c>
      <c r="Z24" s="61">
        <v>1</v>
      </c>
    </row>
    <row r="25" spans="1:26" s="63" customFormat="1" x14ac:dyDescent="0.25">
      <c r="A25" s="62">
        <v>465514</v>
      </c>
      <c r="B25" s="63" t="s">
        <v>159</v>
      </c>
      <c r="C25" s="63" t="s">
        <v>255</v>
      </c>
      <c r="D25" s="63" t="s">
        <v>153</v>
      </c>
      <c r="E25" s="63" t="s">
        <v>256</v>
      </c>
      <c r="F25" s="64">
        <v>39549</v>
      </c>
      <c r="G25" s="64">
        <v>39549.333333333336</v>
      </c>
      <c r="H25" s="65">
        <v>1500</v>
      </c>
      <c r="I25" s="65">
        <v>0</v>
      </c>
      <c r="J25" s="66">
        <v>0</v>
      </c>
      <c r="K25" s="66">
        <v>0</v>
      </c>
      <c r="L25" s="66">
        <v>0</v>
      </c>
      <c r="M25" s="66">
        <v>0</v>
      </c>
      <c r="N25" s="66">
        <f>SUM(Table1[[#This Row],[Labor Cost ($)]:[Other Cost]])</f>
        <v>0</v>
      </c>
      <c r="O25" s="63" t="s">
        <v>119</v>
      </c>
      <c r="P25" s="64">
        <v>39567</v>
      </c>
      <c r="Q25" s="63" t="s">
        <v>163</v>
      </c>
      <c r="R25" s="64">
        <v>39567.353148148148</v>
      </c>
      <c r="T25" s="63" t="s">
        <v>98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1</v>
      </c>
    </row>
    <row r="26" spans="1:26" s="57" customFormat="1" x14ac:dyDescent="0.25">
      <c r="A26" s="56">
        <v>1548760</v>
      </c>
      <c r="B26" s="57" t="s">
        <v>102</v>
      </c>
      <c r="C26" s="57" t="s">
        <v>106</v>
      </c>
      <c r="D26" s="57" t="s">
        <v>226</v>
      </c>
      <c r="F26" s="58">
        <v>44495.418923611112</v>
      </c>
      <c r="H26" s="59">
        <v>2697511.3846</v>
      </c>
      <c r="J26" s="60">
        <v>0</v>
      </c>
      <c r="K26" s="60">
        <v>0</v>
      </c>
      <c r="L26" s="60">
        <v>0</v>
      </c>
      <c r="N26" s="69">
        <f>SUM(Table1[[#This Row],[Labor Cost ($)]:[Other Cost]])</f>
        <v>0</v>
      </c>
      <c r="O26" s="57" t="s">
        <v>96</v>
      </c>
      <c r="Q26" s="57" t="s">
        <v>107</v>
      </c>
      <c r="R26" s="58">
        <v>44495.421030092592</v>
      </c>
      <c r="T26" s="57" t="s">
        <v>98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1</v>
      </c>
    </row>
    <row r="28" spans="1:26" x14ac:dyDescent="0.25">
      <c r="M28" s="5" t="s">
        <v>64</v>
      </c>
      <c r="N28" s="21">
        <f>SUM(Table1[Total])</f>
        <v>155701.1807</v>
      </c>
    </row>
    <row r="29" spans="1:26" x14ac:dyDescent="0.25">
      <c r="M29" s="5" t="s">
        <v>257</v>
      </c>
      <c r="N29" s="1">
        <f>N28/15</f>
        <v>10380.078713333332</v>
      </c>
    </row>
    <row r="30" spans="1:26" x14ac:dyDescent="0.25">
      <c r="M30" s="5" t="s">
        <v>210</v>
      </c>
      <c r="N30">
        <v>27580</v>
      </c>
    </row>
    <row r="31" spans="1:26" x14ac:dyDescent="0.25">
      <c r="M31" s="5" t="s">
        <v>211</v>
      </c>
      <c r="N31">
        <v>63</v>
      </c>
    </row>
    <row r="32" spans="1:26" x14ac:dyDescent="0.25">
      <c r="M32" s="5" t="s">
        <v>259</v>
      </c>
      <c r="N32">
        <f>N30*N31</f>
        <v>1737540</v>
      </c>
    </row>
    <row r="33" spans="13:14" x14ac:dyDescent="0.25">
      <c r="M33" s="5" t="s">
        <v>260</v>
      </c>
      <c r="N33" s="70">
        <f>N29/N32</f>
        <v>5.9740084909316229E-3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0ECF9-52D7-4AFC-A810-CE95F5BD1EBD}">
  <dimension ref="A1:F22"/>
  <sheetViews>
    <sheetView workbookViewId="0"/>
  </sheetViews>
  <sheetFormatPr defaultRowHeight="15" x14ac:dyDescent="0.25"/>
  <cols>
    <col min="3" max="3" width="11.140625" style="1" bestFit="1" customWidth="1"/>
    <col min="5" max="5" width="9.5703125" bestFit="1" customWidth="1"/>
  </cols>
  <sheetData>
    <row r="1" spans="1:5" x14ac:dyDescent="0.25">
      <c r="A1" s="42" t="s">
        <v>209</v>
      </c>
    </row>
    <row r="2" spans="1:5" x14ac:dyDescent="0.25">
      <c r="A2" t="s">
        <v>210</v>
      </c>
      <c r="B2">
        <v>16000</v>
      </c>
    </row>
    <row r="3" spans="1:5" x14ac:dyDescent="0.25">
      <c r="A3" t="s">
        <v>211</v>
      </c>
      <c r="B3">
        <v>63</v>
      </c>
    </row>
    <row r="4" spans="1:5" x14ac:dyDescent="0.25">
      <c r="A4" t="s">
        <v>216</v>
      </c>
      <c r="B4" t="s">
        <v>217</v>
      </c>
    </row>
    <row r="5" spans="1:5" x14ac:dyDescent="0.25">
      <c r="B5" t="s">
        <v>218</v>
      </c>
    </row>
    <row r="6" spans="1:5" x14ac:dyDescent="0.25">
      <c r="B6" t="s">
        <v>219</v>
      </c>
    </row>
    <row r="7" spans="1:5" x14ac:dyDescent="0.25">
      <c r="B7" t="s">
        <v>221</v>
      </c>
    </row>
    <row r="9" spans="1:5" x14ac:dyDescent="0.25">
      <c r="A9" s="42" t="s">
        <v>212</v>
      </c>
    </row>
    <row r="10" spans="1:5" x14ac:dyDescent="0.25">
      <c r="A10" t="s">
        <v>213</v>
      </c>
      <c r="B10" t="s">
        <v>13</v>
      </c>
      <c r="C10" s="1" t="s">
        <v>214</v>
      </c>
    </row>
    <row r="11" spans="1:5" x14ac:dyDescent="0.25">
      <c r="A11">
        <f>B2*B3</f>
        <v>1008000</v>
      </c>
      <c r="B11">
        <v>5</v>
      </c>
      <c r="C11" s="1">
        <f>ROUNDUP(A11*B11,-5)</f>
        <v>5100000</v>
      </c>
      <c r="D11">
        <v>2022</v>
      </c>
      <c r="E11" t="s">
        <v>264</v>
      </c>
    </row>
    <row r="12" spans="1:5" x14ac:dyDescent="0.25">
      <c r="C12" s="1">
        <v>7030000</v>
      </c>
      <c r="D12">
        <v>2035</v>
      </c>
    </row>
    <row r="13" spans="1:5" x14ac:dyDescent="0.25">
      <c r="C13" s="1">
        <v>9000000</v>
      </c>
      <c r="D13">
        <v>2045</v>
      </c>
    </row>
    <row r="15" spans="1:5" x14ac:dyDescent="0.25">
      <c r="A15" s="42" t="s">
        <v>215</v>
      </c>
    </row>
    <row r="16" spans="1:5" x14ac:dyDescent="0.25">
      <c r="A16" t="s">
        <v>213</v>
      </c>
      <c r="B16" t="s">
        <v>262</v>
      </c>
      <c r="C16" s="1" t="s">
        <v>214</v>
      </c>
    </row>
    <row r="17" spans="1:6" x14ac:dyDescent="0.25">
      <c r="A17">
        <f>25*63*4/9</f>
        <v>700</v>
      </c>
      <c r="B17">
        <v>1300</v>
      </c>
      <c r="C17" s="1">
        <f>A17*B17</f>
        <v>910000</v>
      </c>
      <c r="D17" t="s">
        <v>220</v>
      </c>
    </row>
    <row r="18" spans="1:6" x14ac:dyDescent="0.25">
      <c r="C18" s="1">
        <v>1600000</v>
      </c>
      <c r="D18" t="s">
        <v>222</v>
      </c>
    </row>
    <row r="20" spans="1:6" x14ac:dyDescent="0.25">
      <c r="A20" s="42" t="s">
        <v>258</v>
      </c>
    </row>
    <row r="21" spans="1:6" x14ac:dyDescent="0.25">
      <c r="D21" s="5" t="s">
        <v>261</v>
      </c>
      <c r="E21" s="70">
        <f>'270054 Maintenance'!$N$33</f>
        <v>5.9740084909316229E-3</v>
      </c>
    </row>
    <row r="22" spans="1:6" x14ac:dyDescent="0.25">
      <c r="D22" s="5" t="s">
        <v>263</v>
      </c>
      <c r="E22" s="1">
        <f>A11*E21</f>
        <v>6021.8005588590759</v>
      </c>
      <c r="F22" t="s">
        <v>220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71655b0d-8a58-4367-bc16-b56975d1483c">Criterion 2</Category>
    <URL xmlns="http://schemas.microsoft.com/sharepoint/v3">
      <Url xsi:nil="true"/>
      <Description xsi:nil="true"/>
    </URL>
    <PublishingExpirationDate xmlns="http://schemas.microsoft.com/sharepoint/v3" xsi:nil="true"/>
    <SortOrder xmlns="71655b0d-8a58-4367-bc16-b56975d1483c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28EA3A7D2B674FA7F7FE30BA1F8714" ma:contentTypeVersion="7" ma:contentTypeDescription="Create a new document." ma:contentTypeScope="" ma:versionID="28c2184d9df1509317c08a3392b4a595">
  <xsd:schema xmlns:xsd="http://www.w3.org/2001/XMLSchema" xmlns:xs="http://www.w3.org/2001/XMLSchema" xmlns:p="http://schemas.microsoft.com/office/2006/metadata/properties" xmlns:ns1="http://schemas.microsoft.com/sharepoint/v3" xmlns:ns2="71655b0d-8a58-4367-bc16-b56975d1483c" xmlns:ns3="16f00c2e-ac5c-418b-9f13-a0771dbd417d" targetNamespace="http://schemas.microsoft.com/office/2006/metadata/properties" ma:root="true" ma:fieldsID="0b06f26b8fa0bedd8b4e7bc2dbbd5cbf" ns1:_="" ns2:_="" ns3:_="">
    <xsd:import namespace="http://schemas.microsoft.com/sharepoint/v3"/>
    <xsd:import namespace="71655b0d-8a58-4367-bc16-b56975d1483c"/>
    <xsd:import namespace="16f00c2e-ac5c-418b-9f13-a0771dbd417d"/>
    <xsd:element name="properties">
      <xsd:complexType>
        <xsd:sequence>
          <xsd:element name="documentManagement">
            <xsd:complexType>
              <xsd:all>
                <xsd:element ref="ns1:URL" minOccurs="0"/>
                <xsd:element ref="ns2:Category" minOccurs="0"/>
                <xsd:element ref="ns2:SortOrder" minOccurs="0"/>
                <xsd:element ref="ns3:_dlc_DocId" minOccurs="0"/>
                <xsd:element ref="ns3:_dlc_DocIdUrl" minOccurs="0"/>
                <xsd:element ref="ns3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2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55b0d-8a58-4367-bc16-b56975d1483c" elementFormDefault="qualified">
    <xsd:import namespace="http://schemas.microsoft.com/office/2006/documentManagement/types"/>
    <xsd:import namespace="http://schemas.microsoft.com/office/infopath/2007/PartnerControls"/>
    <xsd:element name="Category" ma:index="3" nillable="true" ma:displayName="Category" ma:format="Dropdown" ma:internalName="Category" ma:readOnly="false">
      <xsd:simpleType>
        <xsd:restriction base="dms:Choice">
          <xsd:enumeration value="Appendices and Supporting Information"/>
          <xsd:enumeration value="Application Information"/>
          <xsd:enumeration value="Business"/>
          <xsd:enumeration value="Crash Data"/>
          <xsd:enumeration value="Letters of Support"/>
          <xsd:enumeration value="NC Government"/>
          <xsd:enumeration value="Operations and Maintenance"/>
          <xsd:enumeration value="Organizations"/>
          <xsd:enumeration value="Technical Studies"/>
          <xsd:enumeration value="White Papers"/>
          <xsd:enumeration value="Benefit-Cost Analysis"/>
          <xsd:enumeration value="Criterion 1"/>
          <xsd:enumeration value="Criterion 2"/>
          <xsd:enumeration value="Criterion 3"/>
          <xsd:enumeration value="Criterion 4"/>
          <xsd:enumeration value="Criterion 5"/>
          <xsd:enumeration value="Criterion 6"/>
        </xsd:restriction>
      </xsd:simpleType>
    </xsd:element>
    <xsd:element name="SortOrder" ma:index="4" nillable="true" ma:displayName="SortOrder" ma:decimals="0" ma:internalName="SortOrder" ma:readOnly="false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524172-0CE7-4D89-B99E-7EDD8CF07C5A}"/>
</file>

<file path=customXml/itemProps2.xml><?xml version="1.0" encoding="utf-8"?>
<ds:datastoreItem xmlns:ds="http://schemas.openxmlformats.org/officeDocument/2006/customXml" ds:itemID="{EAA7D964-9C76-4ECD-A0B6-AD9EE77D3D83}"/>
</file>

<file path=customXml/itemProps3.xml><?xml version="1.0" encoding="utf-8"?>
<ds:datastoreItem xmlns:ds="http://schemas.openxmlformats.org/officeDocument/2006/customXml" ds:itemID="{95E9A698-503C-4581-AEBB-DB84BC669F30}"/>
</file>

<file path=customXml/itemProps4.xml><?xml version="1.0" encoding="utf-8"?>
<ds:datastoreItem xmlns:ds="http://schemas.openxmlformats.org/officeDocument/2006/customXml" ds:itemID="{86B6BFC8-10BE-401C-957D-BAEE43763A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Projected 25-Year Spending</vt:lpstr>
      <vt:lpstr>Bridge Maintenance History</vt:lpstr>
      <vt:lpstr>Preservation Work</vt:lpstr>
      <vt:lpstr>Mech-Elec Work 2017</vt:lpstr>
      <vt:lpstr>270054 Maintenance</vt:lpstr>
      <vt:lpstr>Preserv-Maint on New Bridge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Sherrill, Timothy M</dc:creator>
  <cp:lastModifiedBy>Sherrill, Timothy M</cp:lastModifiedBy>
  <dcterms:created xsi:type="dcterms:W3CDTF">2022-05-18T16:45:39Z</dcterms:created>
  <dcterms:modified xsi:type="dcterms:W3CDTF">2022-05-20T10:59:04Z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0x010100B628EA3A7D2B674FA7F7FE30BA1F8714</vt:lpwstr>
  </property>
  <property fmtid="{D5CDD505-2E9C-101B-9397-08002B2CF9AE}" pid="3" name="Order">
    <vt:r8>13000</vt:r8>
  </property>
</Properties>
</file>